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720" windowWidth="29040" windowHeight="15000" activeTab="4"/>
  </bookViews>
  <sheets>
    <sheet name="Прил 1" sheetId="1" r:id="rId1"/>
    <sheet name="Прил 2" sheetId="3" r:id="rId2"/>
    <sheet name="Прил 3" sheetId="6" r:id="rId3"/>
    <sheet name="Прил 4" sheetId="10" r:id="rId4"/>
    <sheet name="Прил 5" sheetId="9" r:id="rId5"/>
    <sheet name="Прил 6" sheetId="11" r:id="rId6"/>
  </sheets>
  <definedNames>
    <definedName name="_xlnm.Print_Titles" localSheetId="0">'Прил 1'!$16:$16</definedName>
    <definedName name="_xlnm.Print_Titles" localSheetId="1">'Прил 2'!$16:$16</definedName>
    <definedName name="_xlnm.Print_Titles" localSheetId="2">'Прил 3'!$16:$16</definedName>
    <definedName name="_xlnm.Print_Titles" localSheetId="3">'Прил 4'!$16:$16</definedName>
    <definedName name="_xlnm.Print_Titles" localSheetId="4">'Прил 5'!$16:$16</definedName>
    <definedName name="_xlnm.Print_Area" localSheetId="0">'Прил 1'!$A$1:$E$52</definedName>
    <definedName name="_xlnm.Print_Area" localSheetId="1">'Прил 2'!$A$1:$E$46</definedName>
    <definedName name="_xlnm.Print_Area" localSheetId="2">'Прил 3'!$A$1:$F$70</definedName>
    <definedName name="_xlnm.Print_Area" localSheetId="3">'Прил 4'!$A$1:$F$129</definedName>
    <definedName name="_xlnm.Print_Area" localSheetId="4">'Прил 5'!$A$1:$I$174</definedName>
    <definedName name="_xlnm.Print_Area" localSheetId="5">'Прил 6'!$A$1:$E$31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6" i="9" l="1"/>
  <c r="G129" i="9"/>
  <c r="D50" i="10"/>
  <c r="D55" i="10"/>
  <c r="D52" i="6"/>
  <c r="D45" i="6"/>
  <c r="D48" i="6" l="1"/>
  <c r="F54" i="10"/>
  <c r="E54" i="10"/>
  <c r="D54" i="10"/>
  <c r="G123" i="9"/>
  <c r="G122" i="9"/>
  <c r="G121" i="9" s="1"/>
  <c r="G120" i="9" s="1"/>
  <c r="I123" i="9"/>
  <c r="H123" i="9"/>
  <c r="H122" i="9" s="1"/>
  <c r="H121" i="9" s="1"/>
  <c r="H120" i="9" s="1"/>
  <c r="I122" i="9"/>
  <c r="I121" i="9" s="1"/>
  <c r="I120" i="9" s="1"/>
  <c r="C17" i="11" l="1"/>
  <c r="G155" i="9" l="1"/>
  <c r="G61" i="9"/>
  <c r="G134" i="9"/>
  <c r="G118" i="9"/>
  <c r="G108" i="9"/>
  <c r="G97" i="9"/>
  <c r="G48" i="9"/>
  <c r="D102" i="10"/>
  <c r="D70" i="10"/>
  <c r="D61" i="10"/>
  <c r="D52" i="10"/>
  <c r="D25" i="10"/>
  <c r="D32" i="10"/>
  <c r="D31" i="6"/>
  <c r="D60" i="6"/>
  <c r="D39" i="6"/>
  <c r="D27" i="6"/>
  <c r="E52" i="6" l="1"/>
  <c r="E35" i="6"/>
  <c r="D35" i="6"/>
  <c r="E63" i="10"/>
  <c r="D63" i="10"/>
  <c r="F108" i="10"/>
  <c r="E108" i="10"/>
  <c r="D108" i="10"/>
  <c r="G86" i="9"/>
  <c r="H86" i="9"/>
  <c r="H136" i="9"/>
  <c r="G136" i="9"/>
  <c r="D23" i="6" l="1"/>
  <c r="E25" i="11" l="1"/>
  <c r="D25" i="11"/>
  <c r="E46" i="1" l="1"/>
  <c r="D46" i="1"/>
  <c r="C46" i="1"/>
  <c r="D85" i="10" l="1"/>
  <c r="D84" i="10" s="1"/>
  <c r="E74" i="10"/>
  <c r="F74" i="10"/>
  <c r="D74" i="10"/>
  <c r="E38" i="10" l="1"/>
  <c r="F38" i="10"/>
  <c r="E36" i="10"/>
  <c r="F36" i="10"/>
  <c r="D24" i="10"/>
  <c r="D23" i="10" s="1"/>
  <c r="D20" i="10"/>
  <c r="E35" i="10" l="1"/>
  <c r="F35" i="10"/>
  <c r="F66" i="6"/>
  <c r="F39" i="6"/>
  <c r="E39" i="6"/>
  <c r="F101" i="10" l="1"/>
  <c r="F100" i="10" s="1"/>
  <c r="E101" i="10"/>
  <c r="E100" i="10" s="1"/>
  <c r="D101" i="10"/>
  <c r="D100" i="10" s="1"/>
  <c r="C39" i="3"/>
  <c r="E77" i="10" l="1"/>
  <c r="E76" i="10" s="1"/>
  <c r="F82" i="10" l="1"/>
  <c r="E82" i="10"/>
  <c r="D82" i="10"/>
  <c r="D46" i="10"/>
  <c r="F98" i="10"/>
  <c r="E98" i="10"/>
  <c r="D98" i="10"/>
  <c r="D19" i="10"/>
  <c r="D19" i="6"/>
  <c r="F43" i="6"/>
  <c r="E43" i="6"/>
  <c r="D43" i="6"/>
  <c r="G60" i="9" l="1"/>
  <c r="G161" i="9" l="1"/>
  <c r="H47" i="9" l="1"/>
  <c r="H46" i="9" s="1"/>
  <c r="H45" i="9" s="1"/>
  <c r="I47" i="9"/>
  <c r="I46" i="9" s="1"/>
  <c r="I45" i="9" s="1"/>
  <c r="G47" i="9"/>
  <c r="G46" i="9" s="1"/>
  <c r="G45" i="9" s="1"/>
  <c r="C44" i="1" l="1"/>
  <c r="C21" i="1" l="1"/>
  <c r="C17" i="1" s="1"/>
  <c r="D21" i="1"/>
  <c r="E21" i="1"/>
  <c r="D17" i="1" l="1"/>
  <c r="E17" i="1"/>
  <c r="H71" i="9" l="1"/>
  <c r="I71" i="9"/>
  <c r="G71" i="9"/>
  <c r="D83" i="10" l="1"/>
  <c r="E84" i="10"/>
  <c r="E83" i="10" s="1"/>
  <c r="D27" i="3"/>
  <c r="C21" i="3"/>
  <c r="D21" i="3"/>
  <c r="E21" i="3"/>
  <c r="D40" i="1"/>
  <c r="E40" i="1"/>
  <c r="C40" i="1"/>
  <c r="C27" i="3" l="1"/>
  <c r="E27" i="3"/>
  <c r="C33" i="3"/>
  <c r="D33" i="3"/>
  <c r="E33" i="3"/>
  <c r="E19" i="3" l="1"/>
  <c r="E17" i="3" s="1"/>
  <c r="C19" i="3"/>
  <c r="C17" i="3" s="1"/>
  <c r="D19" i="3"/>
  <c r="D17" i="3" s="1"/>
  <c r="F111" i="10" l="1"/>
  <c r="F57" i="10"/>
  <c r="E57" i="10"/>
  <c r="D57" i="10"/>
  <c r="F85" i="10"/>
  <c r="F84" i="10"/>
  <c r="F83" i="10" s="1"/>
  <c r="I142" i="9"/>
  <c r="H142" i="9"/>
  <c r="G142" i="9"/>
  <c r="H130" i="9"/>
  <c r="G130" i="9"/>
  <c r="I130" i="9"/>
  <c r="I86" i="9"/>
  <c r="G141" i="9" l="1"/>
  <c r="G140" i="9" s="1"/>
  <c r="H140" i="9"/>
  <c r="H141" i="9"/>
  <c r="I140" i="9"/>
  <c r="I141" i="9"/>
  <c r="H169" i="9" l="1"/>
  <c r="H168" i="9" s="1"/>
  <c r="H167" i="9" s="1"/>
  <c r="H163" i="9"/>
  <c r="H162" i="9" s="1"/>
  <c r="H159" i="9"/>
  <c r="H158" i="9" s="1"/>
  <c r="H154" i="9"/>
  <c r="H153" i="9" s="1"/>
  <c r="H148" i="9"/>
  <c r="H147" i="9" s="1"/>
  <c r="H146" i="9" s="1"/>
  <c r="H137" i="9"/>
  <c r="H135" i="9"/>
  <c r="H133" i="9"/>
  <c r="H128" i="9"/>
  <c r="H127" i="9" s="1"/>
  <c r="H117" i="9"/>
  <c r="H115" i="9"/>
  <c r="H111" i="9"/>
  <c r="H110" i="9" s="1"/>
  <c r="H109" i="9" s="1"/>
  <c r="H101" i="9"/>
  <c r="H100" i="9" s="1"/>
  <c r="H99" i="9" s="1"/>
  <c r="H98" i="9" s="1"/>
  <c r="H96" i="9"/>
  <c r="H95" i="9" s="1"/>
  <c r="H93" i="9"/>
  <c r="H91" i="9"/>
  <c r="H85" i="9"/>
  <c r="H83" i="9"/>
  <c r="I77" i="9"/>
  <c r="H77" i="9"/>
  <c r="G77" i="9"/>
  <c r="H75" i="9"/>
  <c r="H70" i="9"/>
  <c r="H69" i="9" s="1"/>
  <c r="H107" i="9"/>
  <c r="H106" i="9" s="1"/>
  <c r="H105" i="9" s="1"/>
  <c r="H67" i="9"/>
  <c r="H65" i="9"/>
  <c r="H60" i="9"/>
  <c r="H59" i="9" s="1"/>
  <c r="H56" i="9"/>
  <c r="H55" i="9" s="1"/>
  <c r="H51" i="9"/>
  <c r="H50" i="9" s="1"/>
  <c r="H49" i="9" s="1"/>
  <c r="H35" i="9"/>
  <c r="H34" i="9" s="1"/>
  <c r="H43" i="9"/>
  <c r="H42" i="9" s="1"/>
  <c r="H40" i="9"/>
  <c r="H39" i="9" s="1"/>
  <c r="I40" i="9"/>
  <c r="H32" i="9"/>
  <c r="H31" i="9" s="1"/>
  <c r="H30" i="9" s="1"/>
  <c r="H28" i="9"/>
  <c r="H27" i="9" s="1"/>
  <c r="H26" i="9" s="1"/>
  <c r="H23" i="9"/>
  <c r="H22" i="9"/>
  <c r="H21" i="9" s="1"/>
  <c r="H20" i="9" s="1"/>
  <c r="G169" i="9"/>
  <c r="G168" i="9" s="1"/>
  <c r="G163" i="9"/>
  <c r="G162" i="9" s="1"/>
  <c r="G159" i="9"/>
  <c r="G158" i="9" s="1"/>
  <c r="G154" i="9"/>
  <c r="G153" i="9" s="1"/>
  <c r="G148" i="9"/>
  <c r="G147" i="9" s="1"/>
  <c r="G146" i="9" s="1"/>
  <c r="G137" i="9"/>
  <c r="G135" i="9"/>
  <c r="G133" i="9"/>
  <c r="G128" i="9"/>
  <c r="G127" i="9" s="1"/>
  <c r="G107" i="9"/>
  <c r="G106" i="9" s="1"/>
  <c r="G117" i="9"/>
  <c r="G115" i="9"/>
  <c r="G111" i="9"/>
  <c r="G110" i="9" s="1"/>
  <c r="G109" i="9" s="1"/>
  <c r="G101" i="9"/>
  <c r="G100" i="9" s="1"/>
  <c r="G99" i="9" s="1"/>
  <c r="G98" i="9" s="1"/>
  <c r="G96" i="9"/>
  <c r="G95" i="9" s="1"/>
  <c r="G93" i="9"/>
  <c r="G91" i="9"/>
  <c r="G85" i="9"/>
  <c r="G83" i="9"/>
  <c r="G75" i="9"/>
  <c r="G70" i="9"/>
  <c r="G69" i="9" s="1"/>
  <c r="G67" i="9"/>
  <c r="G65" i="9"/>
  <c r="G59" i="9"/>
  <c r="G56" i="9"/>
  <c r="G55" i="9" s="1"/>
  <c r="G51" i="9"/>
  <c r="G50" i="9" s="1"/>
  <c r="G49" i="9" s="1"/>
  <c r="G35" i="9"/>
  <c r="G34" i="9" s="1"/>
  <c r="G43" i="9"/>
  <c r="G42" i="9" s="1"/>
  <c r="G40" i="9"/>
  <c r="G39" i="9" s="1"/>
  <c r="G32" i="9"/>
  <c r="G31" i="9" s="1"/>
  <c r="G30" i="9" s="1"/>
  <c r="G28" i="9"/>
  <c r="G27" i="9" s="1"/>
  <c r="G26" i="9" s="1"/>
  <c r="G23" i="9"/>
  <c r="G22" i="9"/>
  <c r="G21" i="9" s="1"/>
  <c r="G20" i="9" s="1"/>
  <c r="E123" i="10"/>
  <c r="E122" i="10" s="1"/>
  <c r="F123" i="10"/>
  <c r="F122" i="10" s="1"/>
  <c r="D123" i="10"/>
  <c r="D122" i="10" s="1"/>
  <c r="E120" i="10"/>
  <c r="E119" i="10" s="1"/>
  <c r="F120" i="10"/>
  <c r="F119" i="10" s="1"/>
  <c r="D120" i="10"/>
  <c r="D119" i="10" s="1"/>
  <c r="E117" i="10"/>
  <c r="E116" i="10" s="1"/>
  <c r="F117" i="10"/>
  <c r="F116" i="10" s="1"/>
  <c r="D117" i="10"/>
  <c r="D116" i="10" s="1"/>
  <c r="E114" i="10"/>
  <c r="E113" i="10" s="1"/>
  <c r="F114" i="10"/>
  <c r="F113" i="10" s="1"/>
  <c r="D114" i="10"/>
  <c r="D113" i="10" s="1"/>
  <c r="E110" i="10"/>
  <c r="F110" i="10"/>
  <c r="D110" i="10"/>
  <c r="E105" i="10"/>
  <c r="E104" i="10" s="1"/>
  <c r="F105" i="10"/>
  <c r="F104" i="10" s="1"/>
  <c r="E96" i="10"/>
  <c r="E95" i="10" s="1"/>
  <c r="F96" i="10"/>
  <c r="F95" i="10" s="1"/>
  <c r="D96" i="10"/>
  <c r="D95" i="10" s="1"/>
  <c r="E93" i="10"/>
  <c r="E92" i="10" s="1"/>
  <c r="F93" i="10"/>
  <c r="F92" i="10" s="1"/>
  <c r="E90" i="10"/>
  <c r="E89" i="10" s="1"/>
  <c r="F90" i="10"/>
  <c r="F89" i="10" s="1"/>
  <c r="D90" i="10"/>
  <c r="D89" i="10" s="1"/>
  <c r="E81" i="10"/>
  <c r="E80" i="10" s="1"/>
  <c r="F81" i="10"/>
  <c r="F80" i="10" s="1"/>
  <c r="D81" i="10"/>
  <c r="D80" i="10" s="1"/>
  <c r="F77" i="10"/>
  <c r="F76" i="10" s="1"/>
  <c r="D77" i="10"/>
  <c r="D76" i="10" s="1"/>
  <c r="E73" i="10"/>
  <c r="F73" i="10"/>
  <c r="D73" i="10"/>
  <c r="E69" i="10"/>
  <c r="E68" i="10" s="1"/>
  <c r="F69" i="10"/>
  <c r="F68" i="10" s="1"/>
  <c r="D69" i="10"/>
  <c r="D68" i="10" s="1"/>
  <c r="E64" i="10"/>
  <c r="F64" i="10"/>
  <c r="D64" i="10"/>
  <c r="E62" i="10"/>
  <c r="F62" i="10"/>
  <c r="D62" i="10"/>
  <c r="E60" i="10"/>
  <c r="F60" i="10"/>
  <c r="D60" i="10"/>
  <c r="E53" i="10"/>
  <c r="F53" i="10"/>
  <c r="D53" i="10"/>
  <c r="E51" i="10"/>
  <c r="F51" i="10"/>
  <c r="D51" i="10"/>
  <c r="E49" i="10"/>
  <c r="F49" i="10"/>
  <c r="D49" i="10"/>
  <c r="E45" i="10"/>
  <c r="F45" i="10"/>
  <c r="E43" i="10"/>
  <c r="F43" i="10"/>
  <c r="D43" i="10"/>
  <c r="E41" i="10"/>
  <c r="F41" i="10"/>
  <c r="D41" i="10"/>
  <c r="D38" i="10"/>
  <c r="D36" i="10"/>
  <c r="E31" i="10"/>
  <c r="F31" i="10"/>
  <c r="D31" i="10"/>
  <c r="E29" i="10"/>
  <c r="F29" i="10"/>
  <c r="D29" i="10"/>
  <c r="E24" i="10"/>
  <c r="E23" i="10" s="1"/>
  <c r="F24" i="10"/>
  <c r="F23" i="10" s="1"/>
  <c r="E20" i="10"/>
  <c r="E19" i="10" s="1"/>
  <c r="F20" i="10"/>
  <c r="F19" i="10" s="1"/>
  <c r="E48" i="6"/>
  <c r="F48" i="6"/>
  <c r="D62" i="6"/>
  <c r="E62" i="6"/>
  <c r="D58" i="6"/>
  <c r="E58" i="6"/>
  <c r="D54" i="6"/>
  <c r="E54" i="6"/>
  <c r="D37" i="6"/>
  <c r="E37" i="6"/>
  <c r="D33" i="6"/>
  <c r="E33" i="6"/>
  <c r="E19" i="6"/>
  <c r="F62" i="6"/>
  <c r="E38" i="1"/>
  <c r="D38" i="1"/>
  <c r="G64" i="9" l="1"/>
  <c r="E59" i="10"/>
  <c r="F59" i="10"/>
  <c r="D59" i="10"/>
  <c r="D48" i="10"/>
  <c r="D35" i="10"/>
  <c r="D28" i="10"/>
  <c r="D18" i="10" s="1"/>
  <c r="E48" i="10"/>
  <c r="F48" i="10"/>
  <c r="F88" i="10"/>
  <c r="E67" i="10"/>
  <c r="G167" i="9"/>
  <c r="G166" i="9" s="1"/>
  <c r="G165" i="9" s="1"/>
  <c r="H114" i="9"/>
  <c r="H113" i="9" s="1"/>
  <c r="G114" i="9"/>
  <c r="G113" i="9" s="1"/>
  <c r="G132" i="9"/>
  <c r="G126" i="9" s="1"/>
  <c r="G125" i="9" s="1"/>
  <c r="G119" i="9" s="1"/>
  <c r="H132" i="9"/>
  <c r="H126" i="9" s="1"/>
  <c r="H125" i="9" s="1"/>
  <c r="H119" i="9" s="1"/>
  <c r="H166" i="9"/>
  <c r="G105" i="9"/>
  <c r="G54" i="9"/>
  <c r="E17" i="6"/>
  <c r="H90" i="9"/>
  <c r="H89" i="9" s="1"/>
  <c r="H88" i="9" s="1"/>
  <c r="H87" i="9" s="1"/>
  <c r="G74" i="9"/>
  <c r="G73" i="9" s="1"/>
  <c r="H152" i="9"/>
  <c r="H151" i="9" s="1"/>
  <c r="H150" i="9" s="1"/>
  <c r="H145" i="9"/>
  <c r="H144" i="9" s="1"/>
  <c r="H82" i="9"/>
  <c r="H81" i="9" s="1"/>
  <c r="H80" i="9" s="1"/>
  <c r="H79" i="9" s="1"/>
  <c r="G25" i="9"/>
  <c r="H74" i="9"/>
  <c r="H73" i="9" s="1"/>
  <c r="G82" i="9"/>
  <c r="G81" i="9" s="1"/>
  <c r="G80" i="9" s="1"/>
  <c r="G79" i="9" s="1"/>
  <c r="G38" i="9"/>
  <c r="G37" i="9" s="1"/>
  <c r="H64" i="9"/>
  <c r="H54" i="9" s="1"/>
  <c r="G152" i="9"/>
  <c r="G151" i="9" s="1"/>
  <c r="G150" i="9" s="1"/>
  <c r="G145" i="9"/>
  <c r="G144" i="9" s="1"/>
  <c r="G90" i="9"/>
  <c r="G89" i="9" s="1"/>
  <c r="G88" i="9" s="1"/>
  <c r="G87" i="9" s="1"/>
  <c r="H38" i="9"/>
  <c r="H37" i="9" s="1"/>
  <c r="H25" i="9"/>
  <c r="D107" i="10"/>
  <c r="F112" i="10"/>
  <c r="E112" i="10"/>
  <c r="E88" i="10"/>
  <c r="E40" i="10"/>
  <c r="F40" i="10"/>
  <c r="F28" i="10"/>
  <c r="F18" i="10" s="1"/>
  <c r="E28" i="10"/>
  <c r="E18" i="10" s="1"/>
  <c r="D17" i="6"/>
  <c r="D50" i="1"/>
  <c r="E50" i="1"/>
  <c r="E47" i="10" l="1"/>
  <c r="G104" i="9"/>
  <c r="G103" i="9" s="1"/>
  <c r="F47" i="10"/>
  <c r="D47" i="10"/>
  <c r="H104" i="9"/>
  <c r="H103" i="9" s="1"/>
  <c r="H53" i="9"/>
  <c r="H19" i="9" s="1"/>
  <c r="G53" i="9"/>
  <c r="G19" i="9" s="1"/>
  <c r="H165" i="9"/>
  <c r="E34" i="10"/>
  <c r="F34" i="10"/>
  <c r="C38" i="1"/>
  <c r="C50" i="1" s="1"/>
  <c r="G18" i="9" l="1"/>
  <c r="G17" i="9" s="1"/>
  <c r="H18" i="9"/>
  <c r="H17" i="9" s="1"/>
  <c r="F19" i="6" l="1"/>
  <c r="I169" i="9" l="1"/>
  <c r="I168" i="9" s="1"/>
  <c r="I163" i="9"/>
  <c r="I162" i="9" s="1"/>
  <c r="I159" i="9"/>
  <c r="I158" i="9" s="1"/>
  <c r="I154" i="9"/>
  <c r="I153" i="9" s="1"/>
  <c r="I148" i="9"/>
  <c r="I147" i="9" s="1"/>
  <c r="I146" i="9" s="1"/>
  <c r="I137" i="9"/>
  <c r="I135" i="9"/>
  <c r="I133" i="9"/>
  <c r="I128" i="9"/>
  <c r="I127" i="9" s="1"/>
  <c r="I107" i="9"/>
  <c r="I106" i="9" s="1"/>
  <c r="I105" i="9" s="1"/>
  <c r="I117" i="9"/>
  <c r="I115" i="9"/>
  <c r="I111" i="9"/>
  <c r="I110" i="9" s="1"/>
  <c r="I109" i="9" s="1"/>
  <c r="I101" i="9"/>
  <c r="I100" i="9" s="1"/>
  <c r="I99" i="9" s="1"/>
  <c r="I98" i="9" s="1"/>
  <c r="I96" i="9"/>
  <c r="I95" i="9" s="1"/>
  <c r="I93" i="9"/>
  <c r="I91" i="9"/>
  <c r="I85" i="9"/>
  <c r="I83" i="9"/>
  <c r="I70" i="9"/>
  <c r="I69" i="9" s="1"/>
  <c r="I67" i="9"/>
  <c r="I65" i="9"/>
  <c r="I60" i="9"/>
  <c r="I59" i="9" s="1"/>
  <c r="I56" i="9"/>
  <c r="I55" i="9" s="1"/>
  <c r="I75" i="9"/>
  <c r="I51" i="9"/>
  <c r="I35" i="9"/>
  <c r="I34" i="9" s="1"/>
  <c r="I43" i="9"/>
  <c r="I42" i="9" s="1"/>
  <c r="I39" i="9"/>
  <c r="I32" i="9"/>
  <c r="I31" i="9" s="1"/>
  <c r="I30" i="9" s="1"/>
  <c r="I28" i="9"/>
  <c r="I27" i="9" s="1"/>
  <c r="I26" i="9" s="1"/>
  <c r="I23" i="9"/>
  <c r="I22" i="9"/>
  <c r="I21" i="9" s="1"/>
  <c r="I20" i="9" s="1"/>
  <c r="I167" i="9" l="1"/>
  <c r="I166" i="9" s="1"/>
  <c r="I165" i="9" s="1"/>
  <c r="I114" i="9"/>
  <c r="I113" i="9" s="1"/>
  <c r="I132" i="9"/>
  <c r="I126" i="9" s="1"/>
  <c r="I125" i="9" s="1"/>
  <c r="I119" i="9" s="1"/>
  <c r="I74" i="9"/>
  <c r="I73" i="9" s="1"/>
  <c r="I50" i="9"/>
  <c r="I49" i="9" s="1"/>
  <c r="I90" i="9"/>
  <c r="I89" i="9" s="1"/>
  <c r="I88" i="9" s="1"/>
  <c r="I87" i="9" s="1"/>
  <c r="I64" i="9"/>
  <c r="I54" i="9" s="1"/>
  <c r="I25" i="9"/>
  <c r="I82" i="9"/>
  <c r="I81" i="9" s="1"/>
  <c r="I80" i="9" s="1"/>
  <c r="I79" i="9" s="1"/>
  <c r="I145" i="9"/>
  <c r="I144" i="9" s="1"/>
  <c r="I38" i="9"/>
  <c r="I37" i="9" s="1"/>
  <c r="I152" i="9"/>
  <c r="I151" i="9" s="1"/>
  <c r="I150" i="9" s="1"/>
  <c r="I104" i="9" l="1"/>
  <c r="I103" i="9" s="1"/>
  <c r="I53" i="9"/>
  <c r="I19" i="9" s="1"/>
  <c r="I18" i="9" l="1"/>
  <c r="I17" i="9" s="1"/>
  <c r="D105" i="10" l="1"/>
  <c r="D104" i="10" s="1"/>
  <c r="D93" i="10"/>
  <c r="D92" i="10" s="1"/>
  <c r="D88" i="10" s="1"/>
  <c r="D45" i="10"/>
  <c r="D40" i="10" s="1"/>
  <c r="D34" i="10" s="1"/>
  <c r="D112" i="10" l="1"/>
  <c r="D103" i="10"/>
  <c r="D67" i="10"/>
  <c r="D125" i="10" l="1"/>
  <c r="D87" i="10"/>
  <c r="F58" i="6"/>
  <c r="F54" i="6"/>
  <c r="F37" i="6"/>
  <c r="F33" i="6"/>
  <c r="F17" i="6" l="1"/>
  <c r="D17" i="10"/>
  <c r="E87" i="10" l="1"/>
  <c r="F67" i="10"/>
  <c r="F87" i="10" s="1"/>
  <c r="E107" i="10"/>
  <c r="E103" i="10" s="1"/>
  <c r="E125" i="10" s="1"/>
  <c r="F107" i="10"/>
  <c r="F103" i="10" s="1"/>
  <c r="F125" i="10" s="1"/>
  <c r="F17" i="10" l="1"/>
  <c r="E17" i="10" l="1"/>
</calcChain>
</file>

<file path=xl/sharedStrings.xml><?xml version="1.0" encoding="utf-8"?>
<sst xmlns="http://schemas.openxmlformats.org/spreadsheetml/2006/main" count="1252" uniqueCount="304">
  <si>
    <t>к решению Совета</t>
  </si>
  <si>
    <t>Ивановского сельского поселения</t>
  </si>
  <si>
    <t>Красноармейского района</t>
  </si>
  <si>
    <t>Приложение № 3</t>
  </si>
  <si>
    <t>Приложение № 5</t>
  </si>
  <si>
    <t>Приложение № 4</t>
  </si>
  <si>
    <t>Наименование</t>
  </si>
  <si>
    <t>Сумма, тыс.рублей</t>
  </si>
  <si>
    <t>Сумма, тыс. рублей</t>
  </si>
  <si>
    <t xml:space="preserve">Наименование </t>
  </si>
  <si>
    <t>Итого по муниципальным программам</t>
  </si>
  <si>
    <t>Итого по непрограммным направлениям деятельности</t>
  </si>
  <si>
    <t>Условно утвержденные расходы</t>
  </si>
  <si>
    <t>1 00 00000 00 0000 000</t>
  </si>
  <si>
    <t>1 01 02000 01 0000 110</t>
  </si>
  <si>
    <t>1 03 02230 01 0000 110             1 03 02240 01 0000 110                    1 03 02250 01 0000 110                   1 03 02260 01 0000 110</t>
  </si>
  <si>
    <t>1 05 03000 01 0000110</t>
  </si>
  <si>
    <t>1 06 01000 10 0000 110</t>
  </si>
  <si>
    <t>1 06 06000 10 0000 110</t>
  </si>
  <si>
    <t>1 13 01000 10 0000 130</t>
  </si>
  <si>
    <t>2 00 00000 00 0000 000</t>
  </si>
  <si>
    <t>2 02 00000 00 0000 000</t>
  </si>
  <si>
    <t>2 02 10000 00 0000 150</t>
  </si>
  <si>
    <t>2 02 30000 00 0000 150</t>
  </si>
  <si>
    <t>2 02 40000 00 0000 150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</si>
  <si>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</si>
  <si>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</si>
  <si>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</si>
  <si>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</si>
  <si>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оказания платных услуг (работ)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</si>
  <si>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</si>
  <si>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</si>
  <si>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</si>
  <si>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</si>
  <si>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</si>
  <si>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Всего доходов:</t>
  </si>
  <si>
    <t>2 02 15001 10 0000 150</t>
  </si>
  <si>
    <t>2 02 30024 10 0000 150</t>
  </si>
  <si>
    <t>2 02 35118 10 0000 150</t>
  </si>
  <si>
    <t>2 02 40014 10 0000 150</t>
  </si>
  <si>
    <t>Субвенции бюджетам сельских поселений на выполнение передаваемых полномочий субъектов Российской Федерации</t>
  </si>
  <si>
    <t>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</si>
  <si>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</si>
  <si>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</si>
  <si>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</si>
  <si>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</si>
  <si>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</si>
  <si>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</si>
  <si>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</si>
  <si>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</si>
  <si>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</si>
  <si>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</si>
  <si>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</si>
  <si>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</si>
  <si>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</si>
  <si>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</si>
  <si>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</si>
  <si>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</si>
  <si>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</si>
  <si>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</si>
  <si>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</si>
  <si>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</si>
  <si>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</si>
  <si>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</si>
  <si>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</si>
  <si>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</si>
  <si>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</si>
  <si>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Социальное обеспечение и иные выплаты населению</t>
  </si>
  <si>
    <t>Иные бюджетные ассигнования</t>
  </si>
  <si>
    <t>Закупка товаров, работ и услуг для государственных (муниципальных) нужд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</si>
  <si>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</si>
  <si>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</si>
  <si>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</si>
  <si>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</si>
  <si>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</si>
  <si>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</si>
  <si>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</si>
  <si>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</si>
  <si>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</si>
  <si>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</si>
  <si>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</si>
  <si>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</si>
  <si>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</si>
  <si>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</si>
  <si>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</si>
  <si>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</si>
  <si>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</si>
  <si>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</si>
  <si>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</si>
  <si>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</si>
  <si>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</si>
  <si>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</si>
  <si>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</si>
  <si>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</si>
  <si>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</si>
  <si>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</si>
  <si>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</si>
  <si>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</si>
  <si>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</si>
  <si>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</si>
  <si>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</si>
  <si>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</si>
  <si>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</si>
  <si>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</si>
  <si>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</si>
  <si>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</si>
  <si>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</si>
  <si>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</si>
  <si>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</si>
  <si>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</si>
  <si>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</si>
  <si>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</si>
  <si>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</si>
  <si>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</si>
  <si>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</si>
  <si>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</si>
  <si>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</si>
  <si>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</si>
  <si>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03 0 02 10210</t>
  </si>
  <si>
    <t>03 0 04 00000</t>
  </si>
  <si>
    <t>Организация благоустройства на территории поселения</t>
  </si>
  <si>
    <t>03 0 04 10200</t>
  </si>
  <si>
    <t>03 0 04 10230</t>
  </si>
  <si>
    <t>Организация уличного освещения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</si>
  <si>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</si>
  <si>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</si>
  <si>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</si>
  <si>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</si>
  <si>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</si>
  <si>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</si>
  <si>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</si>
  <si>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</si>
  <si>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</si>
  <si>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</si>
  <si>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</si>
  <si>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</si>
  <si>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</si>
  <si>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</si>
  <si>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</si>
  <si>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</si>
  <si>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</si>
  <si>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</si>
  <si>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</si>
  <si>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</si>
  <si>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</si>
  <si>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</si>
  <si>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</si>
  <si>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</si>
  <si>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</si>
  <si>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</si>
  <si>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</si>
  <si>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</si>
  <si>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</si>
  <si>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</si>
  <si>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</si>
  <si>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</si>
  <si>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</si>
  <si>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</si>
  <si>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</si>
  <si>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</si>
  <si>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</si>
  <si>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</si>
  <si>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</si>
  <si>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</si>
  <si>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</si>
  <si>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</si>
  <si>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</si>
  <si>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</si>
  <si>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</si>
  <si>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</si>
  <si>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</si>
  <si>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</si>
  <si>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</si>
  <si>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</si>
  <si>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73 3 00 00000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</si>
  <si>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</si>
  <si>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</si>
  <si>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Обеспечение общественного порядка и безопасности</t>
  </si>
  <si>
    <t>Осуществление полномочий по муниципальному финансовому контролю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</si>
  <si>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</si>
  <si>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</si>
  <si>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</si>
  <si>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</si>
  <si>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</si>
  <si>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</si>
  <si>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</si>
  <si>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</si>
  <si>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</si>
  <si>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</si>
  <si>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</si>
  <si>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</si>
  <si>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</si>
  <si>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</si>
  <si>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</si>
  <si>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</si>
  <si>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</si>
  <si>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</si>
  <si>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</si>
  <si>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71 2 00 D1180</t>
  </si>
  <si>
    <t>Муниципальная программа Ивановского сельского поселения Красноармейского района «Социально-культурное развитие»</t>
  </si>
  <si>
    <t>2024 год</t>
  </si>
  <si>
    <t>Приложение № 1</t>
  </si>
  <si>
    <t>Приложение № 2</t>
  </si>
  <si>
    <t xml:space="preserve">Код  </t>
  </si>
  <si>
    <t>Наименование дохода</t>
  </si>
  <si>
    <t>Код вида и подвида дохода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</si>
  <si>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</si>
  <si>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</si>
  <si>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</si>
  <si>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</si>
  <si>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из них: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</si>
  <si>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</si>
  <si>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</si>
  <si>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Код </t>
  </si>
  <si>
    <t>Рз</t>
  </si>
  <si>
    <t>ПР</t>
  </si>
  <si>
    <t>Общегосударственные вопросы</t>
  </si>
  <si>
    <t>ВСЕГО</t>
  </si>
  <si>
    <t>Коммунальное хозяйство</t>
  </si>
  <si>
    <t>ЦСР</t>
  </si>
  <si>
    <t>ВР</t>
  </si>
  <si>
    <t>Вед</t>
  </si>
  <si>
    <t>Администрации муниципального образования Красноармейский район</t>
  </si>
  <si>
    <t>Администрация муниципального образования Красноармейский район</t>
  </si>
  <si>
    <t>Начальник финансового отдела,                                         главный бухгалтер администрации                                        Ивановского сельского поселения                               Красноармейского района</t>
  </si>
  <si>
    <t>Начальник финансового отдела,                              главный бухгалтер администрации                             Ивановского сельского поселения                            Красноармейского района</t>
  </si>
  <si>
    <t>Начальник финансового отдела,                                                                                                    главный бухгалтер администрации                                                                                                           Ивановского сельского поселения                                                                                                  Красноармейского района</t>
  </si>
  <si>
    <t>Начальник финансового отдела,                                                      главный бухгалтер администрации                                                                Ивановского сельского поселения                                                              Красноармейского района</t>
  </si>
  <si>
    <t>Приложение № 6</t>
  </si>
  <si>
    <t>Сумма, тыс. руб.</t>
  </si>
  <si>
    <t>Источники внутреннего финансирования дефицита местного бюджета</t>
  </si>
  <si>
    <t>в том числе:</t>
  </si>
  <si>
    <t>Осуществление переданных полномочий органов местного самоуправления поселений по внутреннему муниципальному финансовому контролю</t>
  </si>
  <si>
    <t>Осуществление переданных полномочий органов местного самоуправления поселений по организации внешнего муниципального финансового контроля</t>
  </si>
  <si>
    <t>2 02 20000 00 0000 150</t>
  </si>
  <si>
    <t>Субсидии бюджетам бюджетной системы Российской Федерации (межбюджетные субсидии)</t>
  </si>
  <si>
    <t>2 02 25555 10 0000 150</t>
  </si>
  <si>
    <t>Реализация программ формирования современной городской среды</t>
  </si>
  <si>
    <t>Муниципальная программа Ивановского сельского поселения Красноармейского района «Формирование комфортной городской среды»</t>
  </si>
  <si>
    <t>05 0 00 00000</t>
  </si>
  <si>
    <t>1 11 05000 10 0000 120</t>
  </si>
  <si>
    <t>2 02 19999 10 0000 150</t>
  </si>
  <si>
    <t xml:space="preserve">Прочие дотации бюджетам сельских поселений </t>
  </si>
  <si>
    <t>05 0 F2 55550</t>
  </si>
  <si>
    <t>05 0 F2 00000</t>
  </si>
  <si>
    <t>Федеральный проект "Формирование комфортной городской среды"</t>
  </si>
  <si>
    <t>2 02 49999 10 0000 150</t>
  </si>
  <si>
    <t>Иные межбюджетные трансферты на поддержку местных инициатив по итогам краевого конкурса</t>
  </si>
  <si>
    <t>Субсидии бюджетам сельских поселений на реализацию программ формированиясовременной городской среды</t>
  </si>
  <si>
    <t>2025 год</t>
  </si>
  <si>
    <t>70 3 00 10020</t>
  </si>
  <si>
    <t>Решение иных вопросов, относящиеся к компетенции органов местного самоупраления</t>
  </si>
  <si>
    <t>2026 год</t>
  </si>
  <si>
    <t>Начальник финансового отдела,                               главный бухгалтер администрации                          Ивановского сельского поселения                                  Красноармейского района</t>
  </si>
  <si>
    <t>Начальник финансового отдела,                   главный бухгалтер администрации Ивановского сельского поселения Красноармейского района</t>
  </si>
  <si>
    <t>Ведомственная структура расходов бюджета Ивановского сельского поселения Красноармейского района                                                на 2024 год и на плановый период 2025 и 2026 годов</t>
  </si>
  <si>
    <t>Распределение бюджетных ассигнований                                                                   по разделам и подразделам классификации расходов бюджетов                                    на 2024 год и на плановый период 2025 и 2026 годов</t>
  </si>
  <si>
    <t>Объем поступлений доходов в бюджет                                                                Ивановского сельского поселения Красноармейского района                                                                                        по кодам классификации доходов бюджетов                                                                      на 2024 год и плановый период 2025 и 2026 годов</t>
  </si>
  <si>
    <t>Безвозмездные поступления в бюджет                                                            Ивановского сельского поселения Красноармейского района                                                                               на 2024 год и на плановый период 2025 и 2026 годов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</si>
  <si>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</si>
  <si>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Обеспечение проведения выборов и референдумов</t>
  </si>
  <si>
    <t>Проведение муниципальных выборов в Ивановском сельском поселении Красноармейского района</t>
  </si>
  <si>
    <t>70 4 00 0000</t>
  </si>
  <si>
    <t>Материально-техническое обеспечение проведения муниципальных выборов</t>
  </si>
  <si>
    <t>Сохранение и развитие инфраструктуры на территории поселения</t>
  </si>
  <si>
    <t>03 0 02 L2720</t>
  </si>
  <si>
    <t xml:space="preserve">Организация благоустройства сельских территорий </t>
  </si>
  <si>
    <t>Решение иных вопросов, относящиеся к компитенции органов местного самоуправления</t>
  </si>
  <si>
    <t>0,0</t>
  </si>
  <si>
    <t>70 4 00 00000</t>
  </si>
  <si>
    <t>Строительство, реконструкция и ремонт объектов социальной инфраструктуры и объектов благоустройства</t>
  </si>
  <si>
    <t>70 4 00 10160</t>
  </si>
  <si>
    <t>Распределение бюджетных ассигнований по целевым статьям                                                                                       (муниципальным программам Ивановского сельского поселения Красноармейского района                                                        и непрограммным направлениям деятельности), группам видов расходов классификации расходов бюджетов                                                     на 2024 год и на плановый период 2025 и 2026 годов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</si>
  <si>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</si>
  <si>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 Ивановского сельского поселения Красноармейского района в течение соответствующего финансового года</t>
  </si>
  <si>
    <t>Поступления от продажи акций и иных форм участия в капитале, от реализации муниципальных запасов драгоценных металлов и драгоценных камней, уменьшенные на размер выплат на их приобретение, находящихся в собственности Ивановского сельского поселения Красноармейского района</t>
  </si>
  <si>
    <t>Объем средств, направляемых на исполнение муниципальных гарантий Ивановского сельского поселения Красноармейского района в валюте Российской Федерации, в случае, если исполнение гарантом муниципальных гарантий Ивановского сельского поселения Красноармейского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</si>
  <si>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Разница между средствами, полученными от возврата предоставленных из бюджета Ивановского сельского поселения Красноармейского района другим бюджетам бюджетной системы Российской Федерации бюджетных кредитов, и суммой предоставленных из бюджета Ивановского сельского поселения Красноармейского района другим бюджетам бюджетной системы Российской Федерации бюджетных кредитов в валюте Российской Федерации</t>
  </si>
  <si>
    <t>Разница между средствами, полученными от возврата предоставленных из бюджета Ивановского сельского поселения Красноармейского района юридическим лицам бюджетных кредитов, и суммой предоставленных из бюджета Ивановского сельского поселения Красноармейского района юридическим лицам бюджетных кредитов в валюте Российской Федерации</t>
  </si>
  <si>
    <t xml:space="preserve">Разница между средствами, перечисленными с единого счета бюджета Ивановского сельского поселения Красноармейского района, и средствами, зачисленными на единый счет бюджета Ивановского сельского поселения Красноармейского района при проведении операций по управлению остатками средств на едином счете бюджета </t>
  </si>
  <si>
    <t>Разница между привлеченными и погашенными Ивановским сельским поселенияем Красноармейского района в валюте Российской Федерации кредитами кредитных организаций</t>
  </si>
  <si>
    <t>Разница между средствами, поступившими от размещения муниципальных ценных бумаг Ивановского сельского посеелния Красноармейского района, номинальная стоимость которых указана в валюте Российской Федерации, и средствами, направленными на их погашение</t>
  </si>
  <si>
    <t>-</t>
  </si>
  <si>
    <t>Источники финансирования дефицита бюджета                                                     Ивановского сельского поселения Красноармейского района, перечень статей источников финансирования дефицитов бюджета                                                                              на 2024 год и на плановый период 2025 и 2026 годы</t>
  </si>
  <si>
    <t>от 22.12.2023 № 41/2</t>
  </si>
  <si>
    <t xml:space="preserve">               от 22.12.2023 № 41/2</t>
  </si>
  <si>
    <t>Осуществление переданных полномочий органов местного самоуправления сельских поселений по созданию муниципальной пожарной охраны, организации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- ЕДДС</t>
  </si>
  <si>
    <t xml:space="preserve"> "Приложение № 1</t>
  </si>
  <si>
    <t>Н. В. Белик"</t>
  </si>
  <si>
    <t xml:space="preserve"> "Приложение № 2</t>
  </si>
  <si>
    <t xml:space="preserve"> "Приложение № 3</t>
  </si>
  <si>
    <t>"Приложение № 4</t>
  </si>
  <si>
    <t xml:space="preserve"> "Приложение № 5</t>
  </si>
  <si>
    <t>"Приложение № 6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</si>
  <si>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</si>
  <si>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</si>
  <si>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03 0 02 L5766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</si>
  <si>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</si>
  <si>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1 16 07000 10 0000 120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</si>
  <si>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</si>
  <si>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</si>
  <si>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от 01.02.2024 года №42/1</t>
  </si>
  <si>
    <t>от 01.02.2024 года № 42/1</t>
  </si>
  <si>
    <t xml:space="preserve">               от01.02.2024 года № 42/1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</si>
</sst>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3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49" fontId="5" fillId="0" borderId="9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64" fontId="10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Alignment="1"/>
    <xf numFmtId="164" fontId="0" fillId="0" borderId="0" xfId="0" applyNumberFormat="1" applyBorder="1"/>
    <xf numFmtId="0" fontId="1" fillId="0" borderId="0" xfId="0" applyFont="1" applyAlignment="1">
      <alignment horizontal="left" vertical="top" wrapText="1" indent="15"/>
    </xf>
    <xf numFmtId="0" fontId="1" fillId="0" borderId="0" xfId="0" applyFont="1" applyAlignment="1">
      <alignment horizontal="left" indent="10"/>
    </xf>
    <xf numFmtId="164" fontId="1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164" fontId="0" fillId="0" borderId="0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43" fontId="0" fillId="0" borderId="0" xfId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indent="10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vertical="top" wrapText="1" indent="15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 horizontal="righ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left" indent="16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164" fontId="0" fillId="0" borderId="6" xfId="0" applyNumberForma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indent="10"/>
    </xf>
    <xf numFmtId="0" fontId="1" fillId="0" borderId="0" xfId="0" applyFont="1" applyAlignment="1">
      <alignment horizontal="left" indent="1"/>
    </xf>
    <xf numFmtId="0" fontId="0" fillId="0" borderId="1" xfId="0" applyBorder="1" applyAlignment="1">
      <alignment horizontal="center" vertical="top"/>
    </xf>
    <xf numFmtId="49" fontId="0" fillId="0" borderId="9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topLeftCell="A16" zoomScaleNormal="100" zoomScaleSheetLayoutView="100" workbookViewId="0">
      <selection activeCell="C19" sqref="C19"/>
    </sheetView>
  </sheetViews>
  <sheetFormatPr defaultRowHeight="15.75" x14ac:dyDescent="0.25"/>
  <cols>
    <col min="1" max="1" width="20.625" customWidth="1"/>
    <col min="2" max="2" width="33" customWidth="1"/>
    <col min="3" max="3" width="9.125" customWidth="1"/>
    <col min="4" max="5" width="8.25" bestFit="1" customWidth="1"/>
  </cols>
  <sheetData>
    <row r="1" spans="1:5" ht="18.75" x14ac:dyDescent="0.3">
      <c r="B1" s="148" t="s">
        <v>201</v>
      </c>
      <c r="C1" s="148"/>
      <c r="D1" s="148"/>
      <c r="E1" s="148"/>
    </row>
    <row r="2" spans="1:5" ht="18.75" x14ac:dyDescent="0.3">
      <c r="B2" s="148" t="s">
        <v>0</v>
      </c>
      <c r="C2" s="148"/>
      <c r="D2" s="148"/>
      <c r="E2" s="148"/>
    </row>
    <row r="3" spans="1:5" ht="18.75" x14ac:dyDescent="0.3">
      <c r="B3" s="148" t="s">
        <v>1</v>
      </c>
      <c r="C3" s="148"/>
      <c r="D3" s="148"/>
      <c r="E3" s="148"/>
    </row>
    <row r="4" spans="1:5" ht="18.75" x14ac:dyDescent="0.3">
      <c r="B4" s="148" t="s">
        <v>2</v>
      </c>
      <c r="C4" s="148"/>
      <c r="D4" s="148"/>
      <c r="E4" s="148"/>
    </row>
    <row r="5" spans="1:5" ht="18.75" x14ac:dyDescent="0.25">
      <c r="B5" s="149" t="s">
        <v>301</v>
      </c>
      <c r="C5" s="149"/>
      <c r="D5" s="149"/>
      <c r="E5" s="149"/>
    </row>
    <row r="6" spans="1:5" ht="18.75" x14ac:dyDescent="0.3">
      <c r="B6" s="148" t="s">
        <v>287</v>
      </c>
      <c r="C6" s="148"/>
      <c r="D6" s="148"/>
      <c r="E6" s="148"/>
    </row>
    <row r="7" spans="1:5" ht="18.75" x14ac:dyDescent="0.3">
      <c r="B7" s="148" t="s">
        <v>0</v>
      </c>
      <c r="C7" s="148"/>
      <c r="D7" s="148"/>
      <c r="E7" s="148"/>
    </row>
    <row r="8" spans="1:5" ht="18.75" x14ac:dyDescent="0.3">
      <c r="B8" s="148" t="s">
        <v>1</v>
      </c>
      <c r="C8" s="148"/>
      <c r="D8" s="148"/>
      <c r="E8" s="148"/>
    </row>
    <row r="9" spans="1:5" ht="18.75" x14ac:dyDescent="0.3">
      <c r="B9" s="148" t="s">
        <v>2</v>
      </c>
      <c r="C9" s="148"/>
      <c r="D9" s="148"/>
      <c r="E9" s="148"/>
    </row>
    <row r="10" spans="1:5" ht="18.75" x14ac:dyDescent="0.25">
      <c r="B10" s="149" t="s">
        <v>284</v>
      </c>
      <c r="C10" s="149"/>
      <c r="D10" s="149"/>
      <c r="E10" s="149"/>
    </row>
    <row r="11" spans="1:5" ht="31.5" customHeight="1" x14ac:dyDescent="0.25">
      <c r="B11" s="119"/>
      <c r="C11" s="119"/>
      <c r="D11" s="119"/>
      <c r="E11" s="119"/>
    </row>
    <row r="12" spans="1:5" ht="71.25" customHeight="1" x14ac:dyDescent="0.3">
      <c r="A12" s="146" t="s">
        <v>257</v>
      </c>
      <c r="B12" s="146"/>
      <c r="C12" s="146"/>
      <c r="D12" s="146"/>
      <c r="E12" s="146"/>
    </row>
    <row r="13" spans="1:5" x14ac:dyDescent="0.25">
      <c r="C13" s="22"/>
      <c r="D13" s="152"/>
      <c r="E13" s="152"/>
    </row>
    <row r="14" spans="1:5" x14ac:dyDescent="0.25">
      <c r="A14" s="155" t="s">
        <v>205</v>
      </c>
      <c r="B14" s="153" t="s">
        <v>204</v>
      </c>
      <c r="C14" s="157" t="s">
        <v>8</v>
      </c>
      <c r="D14" s="158"/>
      <c r="E14" s="159"/>
    </row>
    <row r="15" spans="1:5" x14ac:dyDescent="0.25">
      <c r="A15" s="156"/>
      <c r="B15" s="154"/>
      <c r="C15" s="92" t="s">
        <v>200</v>
      </c>
      <c r="D15" s="2" t="s">
        <v>249</v>
      </c>
      <c r="E15" s="5" t="s">
        <v>252</v>
      </c>
    </row>
    <row r="16" spans="1:5" x14ac:dyDescent="0.25">
      <c r="A16" s="8">
        <v>1</v>
      </c>
      <c r="B16" s="95">
        <v>2</v>
      </c>
      <c r="C16" s="8">
        <v>3</v>
      </c>
      <c r="D16" s="91">
        <v>4</v>
      </c>
      <c r="E16" s="6">
        <v>5</v>
      </c>
    </row>
    <row r="17" spans="1:5" s="14" customFormat="1" ht="15.6" customHeight="1" x14ac:dyDescent="0.25">
      <c r="A17" s="10" t="s">
        <v>13</v>
      </c>
      <c r="B17" s="104" t="s">
        <v>206</v>
      </c>
      <c r="C17" s="15">
        <f>SUM(C18:C37)-C25</f>
        <v>37975.599999999991</v>
      </c>
      <c r="D17" s="15">
        <f>SUM(D18:D37)-D25</f>
        <v>39517</v>
      </c>
      <c r="E17" s="15">
        <f>SUM(E18:E37)-E25</f>
        <v>40398.9</v>
      </c>
    </row>
    <row r="18" spans="1:5" x14ac:dyDescent="0.25">
      <c r="A18" s="10"/>
      <c r="B18" s="88"/>
      <c r="C18" s="16"/>
      <c r="D18" s="20"/>
      <c r="E18" s="20"/>
    </row>
    <row r="19" spans="1:5" ht="15.6" customHeight="1" x14ac:dyDescent="0.25">
      <c r="A19" s="11" t="s">
        <v>14</v>
      </c>
      <c r="B19" s="93" t="s">
        <v>25</v>
      </c>
      <c r="C19" s="113">
        <v>10299.9</v>
      </c>
      <c r="D19" s="134">
        <v>10750</v>
      </c>
      <c r="E19" s="134">
        <v>11200</v>
      </c>
    </row>
    <row r="20" spans="1:5" x14ac:dyDescent="0.25">
      <c r="A20" s="11"/>
      <c r="B20" s="88"/>
      <c r="C20" s="16"/>
      <c r="D20" s="20"/>
      <c r="E20" s="20"/>
    </row>
    <row r="21" spans="1:5" ht="47.25" x14ac:dyDescent="0.25">
      <c r="A21" s="11" t="s">
        <v>207</v>
      </c>
      <c r="B21" s="93" t="s">
        <v>208</v>
      </c>
      <c r="C21" s="113">
        <f>C25</f>
        <v>10152.9</v>
      </c>
      <c r="D21" s="113">
        <f t="shared" ref="D21:E21" si="0">D25</f>
        <v>10655</v>
      </c>
      <c r="E21" s="113">
        <f t="shared" si="0"/>
        <v>11083.9</v>
      </c>
    </row>
    <row r="22" spans="1:5" x14ac:dyDescent="0.25">
      <c r="A22" s="11"/>
      <c r="B22" s="93"/>
      <c r="C22" s="16"/>
      <c r="D22" s="20"/>
      <c r="E22" s="20"/>
    </row>
    <row r="23" spans="1:5" x14ac:dyDescent="0.25">
      <c r="A23" s="11"/>
      <c r="B23" s="93" t="s">
        <v>210</v>
      </c>
      <c r="C23" s="16"/>
      <c r="D23" s="20"/>
      <c r="E23" s="20"/>
    </row>
    <row r="24" spans="1:5" x14ac:dyDescent="0.25">
      <c r="A24" s="11"/>
      <c r="B24" s="93"/>
      <c r="C24" s="16"/>
      <c r="D24" s="20"/>
      <c r="E24" s="20"/>
    </row>
    <row r="25" spans="1:5" ht="190.9" customHeight="1" x14ac:dyDescent="0.25">
      <c r="A25" s="11" t="s">
        <v>15</v>
      </c>
      <c r="B25" s="93" t="s">
        <v>209</v>
      </c>
      <c r="C25" s="16">
        <v>10152.9</v>
      </c>
      <c r="D25" s="20">
        <v>10655</v>
      </c>
      <c r="E25" s="20">
        <v>11083.9</v>
      </c>
    </row>
    <row r="26" spans="1:5" x14ac:dyDescent="0.25">
      <c r="A26" s="11"/>
      <c r="B26" s="88"/>
      <c r="C26" s="16"/>
      <c r="D26" s="20"/>
      <c r="E26" s="20"/>
    </row>
    <row r="27" spans="1:5" ht="15.6" customHeight="1" x14ac:dyDescent="0.25">
      <c r="A27" s="11" t="s">
        <v>16</v>
      </c>
      <c r="B27" s="88" t="s">
        <v>26</v>
      </c>
      <c r="C27" s="16">
        <v>3400</v>
      </c>
      <c r="D27" s="20">
        <v>3400</v>
      </c>
      <c r="E27" s="20">
        <v>3400</v>
      </c>
    </row>
    <row r="28" spans="1:5" x14ac:dyDescent="0.25">
      <c r="A28" s="11"/>
      <c r="B28" s="88"/>
      <c r="C28" s="16"/>
      <c r="D28" s="20"/>
      <c r="E28" s="20"/>
    </row>
    <row r="29" spans="1:5" ht="15.6" customHeight="1" x14ac:dyDescent="0.25">
      <c r="A29" s="11" t="s">
        <v>17</v>
      </c>
      <c r="B29" s="88" t="s">
        <v>27</v>
      </c>
      <c r="C29" s="16">
        <v>5390</v>
      </c>
      <c r="D29" s="20">
        <v>6200</v>
      </c>
      <c r="E29" s="20">
        <v>6200</v>
      </c>
    </row>
    <row r="30" spans="1:5" x14ac:dyDescent="0.25">
      <c r="A30" s="11"/>
      <c r="B30" s="88"/>
      <c r="C30" s="16"/>
      <c r="D30" s="20"/>
      <c r="E30" s="20"/>
    </row>
    <row r="31" spans="1:5" ht="15.6" customHeight="1" x14ac:dyDescent="0.25">
      <c r="A31" s="11" t="s">
        <v>18</v>
      </c>
      <c r="B31" s="88" t="s">
        <v>28</v>
      </c>
      <c r="C31" s="16">
        <v>8440</v>
      </c>
      <c r="D31" s="20">
        <v>8440</v>
      </c>
      <c r="E31" s="20">
        <v>8440</v>
      </c>
    </row>
    <row r="32" spans="1:5" x14ac:dyDescent="0.25">
      <c r="A32" s="11"/>
      <c r="B32" s="88"/>
      <c r="C32" s="16"/>
      <c r="D32" s="20"/>
      <c r="E32" s="20"/>
    </row>
    <row r="33" spans="1:5" ht="157.5" x14ac:dyDescent="0.25">
      <c r="A33" s="11" t="s">
        <v>240</v>
      </c>
      <c r="B33" s="93" t="s">
        <v>259</v>
      </c>
      <c r="C33" s="16">
        <v>3.6</v>
      </c>
      <c r="D33" s="20">
        <v>1</v>
      </c>
      <c r="E33" s="20">
        <v>0</v>
      </c>
    </row>
    <row r="34" spans="1:5" ht="141.75" x14ac:dyDescent="0.25">
      <c r="A34" s="11" t="s">
        <v>298</v>
      </c>
      <c r="B34" s="93" t="s">
        <v>297</v>
      </c>
      <c r="C34" s="16">
        <v>224.2</v>
      </c>
      <c r="D34" s="20">
        <v>1</v>
      </c>
      <c r="E34" s="20">
        <v>0</v>
      </c>
    </row>
    <row r="35" spans="1:5" x14ac:dyDescent="0.25">
      <c r="A35" s="11"/>
      <c r="B35" s="88"/>
      <c r="C35" s="16"/>
      <c r="D35" s="20"/>
      <c r="E35" s="20"/>
    </row>
    <row r="36" spans="1:5" ht="33.6" customHeight="1" x14ac:dyDescent="0.25">
      <c r="A36" s="11" t="s">
        <v>19</v>
      </c>
      <c r="B36" s="88" t="s">
        <v>29</v>
      </c>
      <c r="C36" s="16">
        <v>65</v>
      </c>
      <c r="D36" s="20">
        <v>70</v>
      </c>
      <c r="E36" s="20">
        <v>75</v>
      </c>
    </row>
    <row r="37" spans="1:5" ht="14.25" customHeight="1" x14ac:dyDescent="0.25">
      <c r="A37" s="11"/>
      <c r="B37" s="88"/>
      <c r="C37" s="16"/>
      <c r="D37" s="20"/>
      <c r="E37" s="20"/>
    </row>
    <row r="38" spans="1:5" s="14" customFormat="1" ht="15.6" customHeight="1" x14ac:dyDescent="0.25">
      <c r="A38" s="10" t="s">
        <v>20</v>
      </c>
      <c r="B38" s="89" t="s">
        <v>30</v>
      </c>
      <c r="C38" s="15">
        <f>C40</f>
        <v>30443.9</v>
      </c>
      <c r="D38" s="19">
        <f>D40</f>
        <v>7943.7000000000007</v>
      </c>
      <c r="E38" s="19">
        <f>E40</f>
        <v>6326</v>
      </c>
    </row>
    <row r="39" spans="1:5" x14ac:dyDescent="0.25">
      <c r="A39" s="10"/>
      <c r="B39" s="88"/>
      <c r="C39" s="16"/>
      <c r="D39" s="20"/>
      <c r="E39" s="20"/>
    </row>
    <row r="40" spans="1:5" ht="50.45" customHeight="1" x14ac:dyDescent="0.25">
      <c r="A40" s="11" t="s">
        <v>21</v>
      </c>
      <c r="B40" s="88" t="s">
        <v>34</v>
      </c>
      <c r="C40" s="16">
        <f>C42+C44+C46+C48</f>
        <v>30443.9</v>
      </c>
      <c r="D40" s="16">
        <f t="shared" ref="D40:E40" si="1">D42+D44+D46+D48</f>
        <v>7943.7000000000007</v>
      </c>
      <c r="E40" s="16">
        <f t="shared" si="1"/>
        <v>6326</v>
      </c>
    </row>
    <row r="41" spans="1:5" x14ac:dyDescent="0.25">
      <c r="A41" s="11"/>
      <c r="B41" s="88"/>
      <c r="C41" s="16"/>
      <c r="D41" s="20"/>
      <c r="E41" s="20"/>
    </row>
    <row r="42" spans="1:5" ht="31.5" customHeight="1" x14ac:dyDescent="0.25">
      <c r="A42" s="11" t="s">
        <v>22</v>
      </c>
      <c r="B42" s="88" t="s">
        <v>31</v>
      </c>
      <c r="C42" s="16">
        <v>9889.7999999999993</v>
      </c>
      <c r="D42" s="16">
        <v>7161.6</v>
      </c>
      <c r="E42" s="16">
        <v>5473.5</v>
      </c>
    </row>
    <row r="43" spans="1:5" ht="11.45" customHeight="1" x14ac:dyDescent="0.25">
      <c r="A43" s="11"/>
      <c r="B43" s="88"/>
      <c r="C43" s="16"/>
      <c r="D43" s="20"/>
      <c r="E43" s="20"/>
    </row>
    <row r="44" spans="1:5" ht="31.5" customHeight="1" x14ac:dyDescent="0.25">
      <c r="A44" s="11" t="s">
        <v>234</v>
      </c>
      <c r="B44" s="88" t="s">
        <v>235</v>
      </c>
      <c r="C44" s="16">
        <f>15694.7+3218.9</f>
        <v>18913.600000000002</v>
      </c>
      <c r="D44" s="20">
        <v>0</v>
      </c>
      <c r="E44" s="20">
        <v>0</v>
      </c>
    </row>
    <row r="45" spans="1:5" ht="12" customHeight="1" x14ac:dyDescent="0.25">
      <c r="A45" s="11"/>
      <c r="B45" s="88"/>
      <c r="C45" s="16"/>
      <c r="D45" s="20"/>
      <c r="E45" s="20"/>
    </row>
    <row r="46" spans="1:5" ht="33" customHeight="1" x14ac:dyDescent="0.25">
      <c r="A46" s="17" t="s">
        <v>23</v>
      </c>
      <c r="B46" s="88" t="s">
        <v>32</v>
      </c>
      <c r="C46" s="16">
        <f>709.3+3.8</f>
        <v>713.09999999999991</v>
      </c>
      <c r="D46" s="16">
        <f>778.3+3.8</f>
        <v>782.09999999999991</v>
      </c>
      <c r="E46" s="16">
        <f>848.7+3.8</f>
        <v>852.5</v>
      </c>
    </row>
    <row r="47" spans="1:5" ht="12.6" customHeight="1" x14ac:dyDescent="0.25">
      <c r="A47" s="17"/>
      <c r="B47" s="90"/>
      <c r="C47" s="16"/>
      <c r="D47" s="21"/>
      <c r="E47" s="20"/>
    </row>
    <row r="48" spans="1:5" ht="15.6" customHeight="1" x14ac:dyDescent="0.25">
      <c r="A48" s="12" t="s">
        <v>24</v>
      </c>
      <c r="B48" s="88" t="s">
        <v>33</v>
      </c>
      <c r="C48" s="16">
        <v>927.4</v>
      </c>
      <c r="D48" s="20">
        <v>0</v>
      </c>
      <c r="E48" s="21">
        <v>0</v>
      </c>
    </row>
    <row r="49" spans="1:5" ht="0.75" customHeight="1" x14ac:dyDescent="0.25">
      <c r="A49" s="12"/>
      <c r="B49" s="18"/>
      <c r="C49" s="16"/>
      <c r="D49" s="21"/>
      <c r="E49" s="21"/>
    </row>
    <row r="50" spans="1:5" s="14" customFormat="1" ht="24.75" customHeight="1" x14ac:dyDescent="0.25">
      <c r="A50" s="147" t="s">
        <v>35</v>
      </c>
      <c r="B50" s="147"/>
      <c r="C50" s="15">
        <f>C17+C38</f>
        <v>68419.5</v>
      </c>
      <c r="D50" s="19">
        <f>D17+D38</f>
        <v>47460.7</v>
      </c>
      <c r="E50" s="19">
        <f>E17+E38</f>
        <v>46724.9</v>
      </c>
    </row>
    <row r="51" spans="1:5" ht="33.75" customHeight="1" x14ac:dyDescent="0.25"/>
    <row r="52" spans="1:5" ht="73.900000000000006" customHeight="1" x14ac:dyDescent="0.3">
      <c r="A52" s="151" t="s">
        <v>253</v>
      </c>
      <c r="B52" s="151"/>
      <c r="C52" s="97"/>
      <c r="D52" s="150" t="s">
        <v>288</v>
      </c>
      <c r="E52" s="150"/>
    </row>
  </sheetData>
  <mergeCells count="18">
    <mergeCell ref="B1:E1"/>
    <mergeCell ref="B2:E2"/>
    <mergeCell ref="B3:E3"/>
    <mergeCell ref="B4:E4"/>
    <mergeCell ref="B5:E5"/>
    <mergeCell ref="D52:E52"/>
    <mergeCell ref="A52:B52"/>
    <mergeCell ref="D13:E13"/>
    <mergeCell ref="B14:B15"/>
    <mergeCell ref="A14:A15"/>
    <mergeCell ref="C14:E14"/>
    <mergeCell ref="A12:E12"/>
    <mergeCell ref="A50:B50"/>
    <mergeCell ref="B6:E6"/>
    <mergeCell ref="B7:E7"/>
    <mergeCell ref="B8:E8"/>
    <mergeCell ref="B9:E9"/>
    <mergeCell ref="B10:E10"/>
  </mergeCells>
  <printOptions horizontalCentered="1"/>
  <pageMargins left="1.1811023622047245" right="0.39370078740157483" top="0.78740157480314965" bottom="0.78740157480314965" header="0" footer="0"/>
  <pageSetup paperSize="9" scale="92" orientation="portrait" r:id="rId1"/>
  <rowBreaks count="1" manualBreakCount="1">
    <brk id="2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topLeftCell="A4" zoomScaleNormal="100" zoomScaleSheetLayoutView="100" workbookViewId="0">
      <selection activeCell="B5" sqref="B5:E5"/>
    </sheetView>
  </sheetViews>
  <sheetFormatPr defaultRowHeight="15.75" x14ac:dyDescent="0.25"/>
  <cols>
    <col min="1" max="1" width="20.875" customWidth="1"/>
    <col min="2" max="2" width="32.875" style="99" customWidth="1"/>
    <col min="3" max="3" width="10.875" style="55" bestFit="1" customWidth="1"/>
    <col min="4" max="4" width="8.25" style="55" bestFit="1" customWidth="1"/>
    <col min="5" max="5" width="7.375" style="55" customWidth="1"/>
  </cols>
  <sheetData>
    <row r="1" spans="1:6" ht="18.75" x14ac:dyDescent="0.3">
      <c r="B1" s="160" t="s">
        <v>202</v>
      </c>
      <c r="C1" s="160"/>
      <c r="D1" s="160"/>
      <c r="E1" s="160"/>
      <c r="F1" s="101"/>
    </row>
    <row r="2" spans="1:6" ht="18.75" x14ac:dyDescent="0.3">
      <c r="B2" s="160" t="s">
        <v>0</v>
      </c>
      <c r="C2" s="160"/>
      <c r="D2" s="160"/>
      <c r="E2" s="160"/>
      <c r="F2" s="101"/>
    </row>
    <row r="3" spans="1:6" ht="18.75" x14ac:dyDescent="0.3">
      <c r="B3" s="160" t="s">
        <v>1</v>
      </c>
      <c r="C3" s="160"/>
      <c r="D3" s="160"/>
      <c r="E3" s="160"/>
      <c r="F3" s="101"/>
    </row>
    <row r="4" spans="1:6" ht="18.75" x14ac:dyDescent="0.3">
      <c r="B4" s="160" t="s">
        <v>2</v>
      </c>
      <c r="C4" s="160"/>
      <c r="D4" s="160"/>
      <c r="E4" s="160"/>
      <c r="F4" s="101"/>
    </row>
    <row r="5" spans="1:6" ht="18.75" x14ac:dyDescent="0.3">
      <c r="B5" s="160" t="s">
        <v>301</v>
      </c>
      <c r="C5" s="160"/>
      <c r="D5" s="160"/>
      <c r="E5" s="160"/>
      <c r="F5" s="101"/>
    </row>
    <row r="6" spans="1:6" ht="18.75" x14ac:dyDescent="0.3">
      <c r="B6" s="160" t="s">
        <v>289</v>
      </c>
      <c r="C6" s="160"/>
      <c r="D6" s="160"/>
      <c r="E6" s="160"/>
      <c r="F6" s="101"/>
    </row>
    <row r="7" spans="1:6" ht="18.75" x14ac:dyDescent="0.3">
      <c r="B7" s="160" t="s">
        <v>0</v>
      </c>
      <c r="C7" s="160"/>
      <c r="D7" s="160"/>
      <c r="E7" s="160"/>
      <c r="F7" s="101"/>
    </row>
    <row r="8" spans="1:6" ht="18.75" x14ac:dyDescent="0.3">
      <c r="B8" s="160" t="s">
        <v>1</v>
      </c>
      <c r="C8" s="160"/>
      <c r="D8" s="160"/>
      <c r="E8" s="160"/>
      <c r="F8" s="101"/>
    </row>
    <row r="9" spans="1:6" ht="18.75" x14ac:dyDescent="0.3">
      <c r="B9" s="160" t="s">
        <v>2</v>
      </c>
      <c r="C9" s="160"/>
      <c r="D9" s="160"/>
      <c r="E9" s="160"/>
      <c r="F9" s="101"/>
    </row>
    <row r="10" spans="1:6" ht="18.75" x14ac:dyDescent="0.3">
      <c r="B10" s="160" t="s">
        <v>284</v>
      </c>
      <c r="C10" s="160"/>
      <c r="D10" s="160"/>
      <c r="E10" s="160"/>
      <c r="F10" s="101"/>
    </row>
    <row r="11" spans="1:6" ht="18.75" x14ac:dyDescent="0.3">
      <c r="E11" s="102"/>
    </row>
    <row r="12" spans="1:6" ht="55.15" customHeight="1" x14ac:dyDescent="0.25">
      <c r="A12" s="162" t="s">
        <v>258</v>
      </c>
      <c r="B12" s="162"/>
      <c r="C12" s="162"/>
      <c r="D12" s="162"/>
      <c r="E12" s="162"/>
    </row>
    <row r="14" spans="1:6" ht="31.15" customHeight="1" x14ac:dyDescent="0.25">
      <c r="A14" s="155" t="s">
        <v>203</v>
      </c>
      <c r="B14" s="155" t="s">
        <v>204</v>
      </c>
      <c r="C14" s="163" t="s">
        <v>8</v>
      </c>
      <c r="D14" s="164"/>
      <c r="E14" s="165"/>
    </row>
    <row r="15" spans="1:6" ht="31.5" x14ac:dyDescent="0.25">
      <c r="A15" s="156"/>
      <c r="B15" s="156"/>
      <c r="C15" s="98" t="s">
        <v>200</v>
      </c>
      <c r="D15" s="98" t="s">
        <v>249</v>
      </c>
      <c r="E15" s="98" t="s">
        <v>252</v>
      </c>
    </row>
    <row r="16" spans="1:6" x14ac:dyDescent="0.25">
      <c r="A16" s="3">
        <v>1</v>
      </c>
      <c r="B16" s="84">
        <v>2</v>
      </c>
      <c r="C16" s="91">
        <v>3</v>
      </c>
      <c r="D16" s="91">
        <v>4</v>
      </c>
      <c r="E16" s="91">
        <v>5</v>
      </c>
    </row>
    <row r="17" spans="1:5" s="14" customFormat="1" x14ac:dyDescent="0.25">
      <c r="A17" s="23" t="s">
        <v>20</v>
      </c>
      <c r="B17" s="100" t="s">
        <v>30</v>
      </c>
      <c r="C17" s="15">
        <f>C19</f>
        <v>30443.9</v>
      </c>
      <c r="D17" s="15">
        <f t="shared" ref="D17" si="0">D19</f>
        <v>7943.7000000000007</v>
      </c>
      <c r="E17" s="15">
        <f>E19</f>
        <v>6326</v>
      </c>
    </row>
    <row r="18" spans="1:5" ht="15.75" customHeight="1" x14ac:dyDescent="0.25">
      <c r="A18" s="23"/>
      <c r="B18" s="96"/>
      <c r="C18" s="105"/>
      <c r="D18" s="105"/>
      <c r="E18" s="16"/>
    </row>
    <row r="19" spans="1:5" ht="47.25" x14ac:dyDescent="0.25">
      <c r="A19" s="13" t="s">
        <v>21</v>
      </c>
      <c r="B19" s="96" t="s">
        <v>34</v>
      </c>
      <c r="C19" s="16">
        <f>C21+C33+C39+C27</f>
        <v>30443.9</v>
      </c>
      <c r="D19" s="16">
        <f>D21+D33+D39</f>
        <v>7943.7000000000007</v>
      </c>
      <c r="E19" s="16">
        <f>E21+E33+E39+E27</f>
        <v>6326</v>
      </c>
    </row>
    <row r="20" spans="1:5" ht="15.75" customHeight="1" x14ac:dyDescent="0.25">
      <c r="A20" s="13"/>
      <c r="B20" s="96"/>
      <c r="C20" s="105"/>
      <c r="D20" s="105"/>
      <c r="E20" s="16"/>
    </row>
    <row r="21" spans="1:5" ht="31.5" x14ac:dyDescent="0.25">
      <c r="A21" s="12" t="s">
        <v>22</v>
      </c>
      <c r="B21" s="96" t="s">
        <v>31</v>
      </c>
      <c r="C21" s="16">
        <f>C23+C25</f>
        <v>9889.7999999999993</v>
      </c>
      <c r="D21" s="16">
        <f t="shared" ref="D21" si="1">D23</f>
        <v>7161.6</v>
      </c>
      <c r="E21" s="16">
        <f>E23</f>
        <v>5473.5</v>
      </c>
    </row>
    <row r="22" spans="1:5" ht="15.75" customHeight="1" x14ac:dyDescent="0.25">
      <c r="A22" s="13"/>
      <c r="B22" s="96"/>
      <c r="C22" s="105"/>
      <c r="D22" s="105"/>
      <c r="E22" s="16"/>
    </row>
    <row r="23" spans="1:5" ht="79.150000000000006" customHeight="1" x14ac:dyDescent="0.25">
      <c r="A23" s="12" t="s">
        <v>36</v>
      </c>
      <c r="B23" s="96" t="s">
        <v>211</v>
      </c>
      <c r="C23" s="105">
        <v>9889.7999999999993</v>
      </c>
      <c r="D23" s="105">
        <v>7161.6</v>
      </c>
      <c r="E23" s="16">
        <v>5473.5</v>
      </c>
    </row>
    <row r="24" spans="1:5" ht="17.25" customHeight="1" x14ac:dyDescent="0.25">
      <c r="A24" s="12"/>
      <c r="B24" s="124"/>
      <c r="C24" s="105"/>
      <c r="D24" s="105"/>
      <c r="E24" s="16"/>
    </row>
    <row r="25" spans="1:5" ht="31.5" x14ac:dyDescent="0.25">
      <c r="A25" s="12" t="s">
        <v>241</v>
      </c>
      <c r="B25" s="125" t="s">
        <v>242</v>
      </c>
      <c r="C25" s="126"/>
      <c r="D25" s="88"/>
      <c r="E25" s="118"/>
    </row>
    <row r="26" spans="1:5" x14ac:dyDescent="0.25">
      <c r="A26" s="12"/>
      <c r="B26" s="166"/>
      <c r="C26" s="166"/>
      <c r="D26" s="88"/>
      <c r="E26" s="118"/>
    </row>
    <row r="27" spans="1:5" ht="47.25" x14ac:dyDescent="0.25">
      <c r="A27" s="12" t="s">
        <v>234</v>
      </c>
      <c r="B27" s="96" t="s">
        <v>235</v>
      </c>
      <c r="C27" s="132">
        <f>C31+C29</f>
        <v>18913.600000000002</v>
      </c>
      <c r="D27" s="132">
        <f>D31+D29</f>
        <v>0</v>
      </c>
      <c r="E27" s="16">
        <f>E29+E31</f>
        <v>0</v>
      </c>
    </row>
    <row r="28" spans="1:5" x14ac:dyDescent="0.25">
      <c r="A28" s="12"/>
      <c r="B28" s="96"/>
      <c r="C28" s="96"/>
      <c r="D28" s="88"/>
      <c r="E28" s="16"/>
    </row>
    <row r="29" spans="1:5" ht="63" x14ac:dyDescent="0.25">
      <c r="A29" s="12" t="s">
        <v>236</v>
      </c>
      <c r="B29" s="96" t="s">
        <v>248</v>
      </c>
      <c r="C29" s="135">
        <v>15694.7</v>
      </c>
      <c r="D29" s="90" t="s">
        <v>268</v>
      </c>
      <c r="E29" s="16">
        <v>0</v>
      </c>
    </row>
    <row r="30" spans="1:5" x14ac:dyDescent="0.25">
      <c r="A30" s="12"/>
      <c r="B30" s="96"/>
      <c r="C30" s="96"/>
      <c r="D30" s="88"/>
      <c r="E30" s="118"/>
    </row>
    <row r="31" spans="1:5" ht="63" x14ac:dyDescent="0.25">
      <c r="A31" s="12" t="s">
        <v>294</v>
      </c>
      <c r="B31" s="96" t="s">
        <v>295</v>
      </c>
      <c r="C31" s="135">
        <v>3218.9</v>
      </c>
      <c r="D31" s="90" t="s">
        <v>268</v>
      </c>
      <c r="E31" s="118">
        <v>0</v>
      </c>
    </row>
    <row r="32" spans="1:5" ht="15.75" customHeight="1" x14ac:dyDescent="0.25">
      <c r="A32" s="13"/>
      <c r="B32" s="96"/>
      <c r="C32" s="105"/>
      <c r="D32" s="105"/>
      <c r="E32" s="16"/>
    </row>
    <row r="33" spans="1:5" ht="31.5" x14ac:dyDescent="0.25">
      <c r="A33" s="12" t="s">
        <v>23</v>
      </c>
      <c r="B33" s="96" t="s">
        <v>32</v>
      </c>
      <c r="C33" s="16">
        <f t="shared" ref="C33:D33" si="2">C35+C37</f>
        <v>713.09999999999991</v>
      </c>
      <c r="D33" s="16">
        <f t="shared" si="2"/>
        <v>782.09999999999991</v>
      </c>
      <c r="E33" s="16">
        <f>E35+E37</f>
        <v>852.5</v>
      </c>
    </row>
    <row r="34" spans="1:5" ht="15.75" customHeight="1" x14ac:dyDescent="0.25">
      <c r="A34" s="24"/>
      <c r="B34" s="96"/>
      <c r="C34" s="105"/>
      <c r="D34" s="105"/>
      <c r="E34" s="16"/>
    </row>
    <row r="35" spans="1:5" ht="64.150000000000006" customHeight="1" x14ac:dyDescent="0.25">
      <c r="A35" s="12" t="s">
        <v>37</v>
      </c>
      <c r="B35" s="96" t="s">
        <v>40</v>
      </c>
      <c r="C35" s="105">
        <v>3.8</v>
      </c>
      <c r="D35" s="105">
        <v>3.8</v>
      </c>
      <c r="E35" s="16">
        <v>3.8</v>
      </c>
    </row>
    <row r="36" spans="1:5" ht="15.75" customHeight="1" x14ac:dyDescent="0.25">
      <c r="A36" s="12"/>
      <c r="B36" s="96"/>
      <c r="C36" s="105"/>
      <c r="D36" s="105"/>
      <c r="E36" s="16"/>
    </row>
    <row r="37" spans="1:5" ht="94.5" x14ac:dyDescent="0.25">
      <c r="A37" s="13" t="s">
        <v>38</v>
      </c>
      <c r="B37" s="96" t="s">
        <v>212</v>
      </c>
      <c r="C37" s="105">
        <v>709.3</v>
      </c>
      <c r="D37" s="105">
        <v>778.3</v>
      </c>
      <c r="E37" s="16">
        <v>848.7</v>
      </c>
    </row>
    <row r="38" spans="1:5" ht="15.75" customHeight="1" x14ac:dyDescent="0.25">
      <c r="A38" s="12"/>
      <c r="B38" s="96"/>
      <c r="C38" s="105"/>
      <c r="D38" s="105"/>
      <c r="E38" s="16"/>
    </row>
    <row r="39" spans="1:5" x14ac:dyDescent="0.25">
      <c r="A39" s="12" t="s">
        <v>24</v>
      </c>
      <c r="B39" s="96" t="s">
        <v>33</v>
      </c>
      <c r="C39" s="126">
        <f>C41+C43</f>
        <v>927.4</v>
      </c>
      <c r="D39" s="16">
        <v>0</v>
      </c>
      <c r="E39" s="16">
        <v>0</v>
      </c>
    </row>
    <row r="40" spans="1:5" ht="15.75" customHeight="1" x14ac:dyDescent="0.25">
      <c r="A40" s="12"/>
      <c r="B40" s="96"/>
      <c r="C40" s="105"/>
      <c r="D40" s="105"/>
      <c r="E40" s="16"/>
    </row>
    <row r="41" spans="1:5" ht="127.15" customHeight="1" x14ac:dyDescent="0.25">
      <c r="A41" s="26" t="s">
        <v>39</v>
      </c>
      <c r="B41" s="96" t="s">
        <v>42</v>
      </c>
      <c r="C41" s="132">
        <v>927.4</v>
      </c>
      <c r="D41" s="16">
        <v>0</v>
      </c>
      <c r="E41" s="16">
        <v>0</v>
      </c>
    </row>
    <row r="42" spans="1:5" ht="15.75" customHeight="1" x14ac:dyDescent="0.25">
      <c r="A42" s="25"/>
      <c r="B42" s="96"/>
      <c r="C42" s="105"/>
      <c r="D42" s="105"/>
      <c r="E42" s="16"/>
    </row>
    <row r="43" spans="1:5" ht="55.5" customHeight="1" x14ac:dyDescent="0.25">
      <c r="A43" s="25" t="s">
        <v>246</v>
      </c>
      <c r="B43" s="127" t="s">
        <v>247</v>
      </c>
      <c r="C43" s="126">
        <v>0</v>
      </c>
      <c r="D43" s="126">
        <v>0</v>
      </c>
      <c r="E43" s="16">
        <v>0</v>
      </c>
    </row>
    <row r="44" spans="1:5" ht="9.75" customHeight="1" x14ac:dyDescent="0.25"/>
    <row r="45" spans="1:5" ht="75" customHeight="1" x14ac:dyDescent="0.3">
      <c r="A45" s="151" t="s">
        <v>224</v>
      </c>
      <c r="B45" s="151"/>
      <c r="C45" s="106"/>
      <c r="D45" s="161" t="s">
        <v>288</v>
      </c>
      <c r="E45" s="161"/>
    </row>
  </sheetData>
  <mergeCells count="17">
    <mergeCell ref="B1:E1"/>
    <mergeCell ref="B2:E2"/>
    <mergeCell ref="B3:E3"/>
    <mergeCell ref="B4:E4"/>
    <mergeCell ref="B5:E5"/>
    <mergeCell ref="D45:E45"/>
    <mergeCell ref="A45:B45"/>
    <mergeCell ref="A12:E12"/>
    <mergeCell ref="A14:A15"/>
    <mergeCell ref="B14:B15"/>
    <mergeCell ref="C14:E14"/>
    <mergeCell ref="B26:C26"/>
    <mergeCell ref="B6:E6"/>
    <mergeCell ref="B7:E7"/>
    <mergeCell ref="B8:E8"/>
    <mergeCell ref="B9:E9"/>
    <mergeCell ref="B10:E10"/>
  </mergeCells>
  <pageMargins left="1.1811023622047245" right="0.39370078740157483" top="0.78740157480314965" bottom="0.78740157480314965" header="0" footer="0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BreakPreview" topLeftCell="A28" zoomScaleNormal="100" zoomScaleSheetLayoutView="100" workbookViewId="0">
      <selection activeCell="D45" sqref="D45"/>
    </sheetView>
  </sheetViews>
  <sheetFormatPr defaultRowHeight="15.75" x14ac:dyDescent="0.25"/>
  <cols>
    <col min="1" max="1" width="45.25" customWidth="1"/>
    <col min="2" max="2" width="2.875" bestFit="1" customWidth="1"/>
    <col min="3" max="3" width="3.375" bestFit="1" customWidth="1"/>
    <col min="4" max="5" width="9.25" style="68" customWidth="1"/>
    <col min="6" max="6" width="9.75" style="68" customWidth="1"/>
  </cols>
  <sheetData>
    <row r="1" spans="1:7" ht="18.75" x14ac:dyDescent="0.3">
      <c r="B1" s="97" t="s">
        <v>3</v>
      </c>
      <c r="C1" s="97"/>
      <c r="D1" s="97"/>
      <c r="E1" s="97"/>
      <c r="F1" s="97"/>
    </row>
    <row r="2" spans="1:7" ht="18.75" x14ac:dyDescent="0.3">
      <c r="B2" s="97" t="s">
        <v>0</v>
      </c>
      <c r="C2" s="97"/>
      <c r="D2" s="97"/>
      <c r="E2" s="97"/>
      <c r="F2" s="97"/>
    </row>
    <row r="3" spans="1:7" ht="18.75" x14ac:dyDescent="0.3">
      <c r="B3" s="97" t="s">
        <v>1</v>
      </c>
      <c r="C3" s="97"/>
      <c r="D3" s="97"/>
      <c r="E3" s="97"/>
      <c r="F3" s="97"/>
    </row>
    <row r="4" spans="1:7" ht="18.75" x14ac:dyDescent="0.3">
      <c r="B4" s="97" t="s">
        <v>2</v>
      </c>
      <c r="C4" s="97"/>
      <c r="D4" s="97"/>
      <c r="E4" s="97"/>
      <c r="F4" s="97"/>
    </row>
    <row r="5" spans="1:7" ht="18.75" x14ac:dyDescent="0.3">
      <c r="B5" s="167" t="s">
        <v>301</v>
      </c>
      <c r="C5" s="167"/>
      <c r="D5" s="167"/>
      <c r="E5" s="167"/>
      <c r="F5" s="167"/>
    </row>
    <row r="6" spans="1:7" ht="18.75" x14ac:dyDescent="0.3">
      <c r="B6" s="97" t="s">
        <v>290</v>
      </c>
      <c r="C6" s="97"/>
      <c r="D6" s="97"/>
      <c r="E6" s="97"/>
      <c r="F6" s="97"/>
    </row>
    <row r="7" spans="1:7" ht="18.75" x14ac:dyDescent="0.3">
      <c r="B7" s="97" t="s">
        <v>0</v>
      </c>
      <c r="C7" s="97"/>
      <c r="D7" s="97"/>
      <c r="E7" s="97"/>
      <c r="F7" s="97"/>
    </row>
    <row r="8" spans="1:7" ht="18.75" x14ac:dyDescent="0.3">
      <c r="B8" s="97" t="s">
        <v>1</v>
      </c>
      <c r="C8" s="97"/>
      <c r="D8" s="97"/>
      <c r="E8" s="97"/>
      <c r="F8" s="97"/>
    </row>
    <row r="9" spans="1:7" ht="18.75" x14ac:dyDescent="0.3">
      <c r="B9" s="97" t="s">
        <v>2</v>
      </c>
      <c r="C9" s="97"/>
      <c r="D9" s="97"/>
      <c r="E9" s="97"/>
      <c r="F9" s="97"/>
    </row>
    <row r="10" spans="1:7" ht="18.75" x14ac:dyDescent="0.3">
      <c r="B10" s="167" t="s">
        <v>284</v>
      </c>
      <c r="C10" s="167"/>
      <c r="D10" s="167"/>
      <c r="E10" s="167"/>
      <c r="F10" s="167"/>
    </row>
    <row r="12" spans="1:7" ht="52.9" customHeight="1" x14ac:dyDescent="0.3">
      <c r="A12" s="146" t="s">
        <v>256</v>
      </c>
      <c r="B12" s="146"/>
      <c r="C12" s="146"/>
      <c r="D12" s="146"/>
      <c r="E12" s="146"/>
      <c r="F12" s="146"/>
    </row>
    <row r="14" spans="1:7" s="7" customFormat="1" ht="31.15" customHeight="1" x14ac:dyDescent="0.25">
      <c r="A14" s="155" t="s">
        <v>9</v>
      </c>
      <c r="B14" s="157" t="s">
        <v>213</v>
      </c>
      <c r="C14" s="159"/>
      <c r="D14" s="168" t="s">
        <v>7</v>
      </c>
      <c r="E14" s="169"/>
      <c r="F14" s="170"/>
      <c r="G14" s="1"/>
    </row>
    <row r="15" spans="1:7" s="7" customFormat="1" x14ac:dyDescent="0.25">
      <c r="A15" s="156"/>
      <c r="B15" s="4" t="s">
        <v>214</v>
      </c>
      <c r="C15" s="4" t="s">
        <v>215</v>
      </c>
      <c r="D15" s="110" t="s">
        <v>200</v>
      </c>
      <c r="E15" s="110" t="s">
        <v>249</v>
      </c>
      <c r="F15" s="110" t="s">
        <v>252</v>
      </c>
      <c r="G15" s="1"/>
    </row>
    <row r="16" spans="1:7" x14ac:dyDescent="0.25">
      <c r="A16" s="3">
        <v>1</v>
      </c>
      <c r="B16" s="3">
        <v>2</v>
      </c>
      <c r="C16" s="3">
        <v>3</v>
      </c>
      <c r="D16" s="133">
        <v>4</v>
      </c>
      <c r="E16" s="133">
        <v>5</v>
      </c>
      <c r="F16" s="133">
        <v>6</v>
      </c>
    </row>
    <row r="17" spans="1:6" x14ac:dyDescent="0.25">
      <c r="A17" s="27" t="s">
        <v>217</v>
      </c>
      <c r="B17" s="34"/>
      <c r="C17" s="34"/>
      <c r="D17" s="38">
        <f>D19+D33+D37+D43+D48+D54+D58+D62+D66</f>
        <v>76997.299999999988</v>
      </c>
      <c r="E17" s="38">
        <f>E19+E33+E37+E43+E48+E54+E58+E62+E66</f>
        <v>47459.7</v>
      </c>
      <c r="F17" s="38">
        <f>F19+F33+F37+F43+F48+F54+F58+F62+F66</f>
        <v>46724.899999999994</v>
      </c>
    </row>
    <row r="18" spans="1:6" x14ac:dyDescent="0.25">
      <c r="A18" s="28"/>
      <c r="B18" s="35"/>
      <c r="C18" s="35"/>
      <c r="D18" s="111"/>
      <c r="E18" s="111"/>
      <c r="F18" s="39"/>
    </row>
    <row r="19" spans="1:6" x14ac:dyDescent="0.25">
      <c r="A19" s="29" t="s">
        <v>216</v>
      </c>
      <c r="B19" s="36" t="s">
        <v>54</v>
      </c>
      <c r="C19" s="36" t="s">
        <v>62</v>
      </c>
      <c r="D19" s="38">
        <f>D21+D23+D31+D27+D29+D25</f>
        <v>21966.699999999997</v>
      </c>
      <c r="E19" s="38">
        <f t="shared" ref="E19" si="0">E21+E23+E31+E27+E29</f>
        <v>19595.5</v>
      </c>
      <c r="F19" s="38">
        <f>F21+F23+F31+F27+F29</f>
        <v>19585</v>
      </c>
    </row>
    <row r="20" spans="1:6" x14ac:dyDescent="0.25">
      <c r="A20" s="29"/>
      <c r="B20" s="36"/>
      <c r="C20" s="36"/>
      <c r="D20" s="38"/>
      <c r="E20" s="38"/>
      <c r="F20" s="38"/>
    </row>
    <row r="21" spans="1:6" ht="49.15" customHeight="1" x14ac:dyDescent="0.25">
      <c r="A21" s="30" t="s">
        <v>43</v>
      </c>
      <c r="B21" s="37" t="s">
        <v>54</v>
      </c>
      <c r="C21" s="37" t="s">
        <v>55</v>
      </c>
      <c r="D21" s="39">
        <v>1360.5</v>
      </c>
      <c r="E21" s="39">
        <v>1360.5</v>
      </c>
      <c r="F21" s="39">
        <v>1360.5</v>
      </c>
    </row>
    <row r="22" spans="1:6" x14ac:dyDescent="0.25">
      <c r="A22" s="30"/>
      <c r="B22" s="37"/>
      <c r="C22" s="37"/>
      <c r="D22" s="39"/>
      <c r="E22" s="39"/>
      <c r="F22" s="39"/>
    </row>
    <row r="23" spans="1:6" ht="63" x14ac:dyDescent="0.25">
      <c r="A23" s="12" t="s">
        <v>44</v>
      </c>
      <c r="B23" s="37" t="s">
        <v>54</v>
      </c>
      <c r="C23" s="37" t="s">
        <v>57</v>
      </c>
      <c r="D23" s="39">
        <f>7378.3+10</f>
        <v>7388.3</v>
      </c>
      <c r="E23" s="39">
        <v>7111.3</v>
      </c>
      <c r="F23" s="39">
        <v>7111.3</v>
      </c>
    </row>
    <row r="24" spans="1:6" x14ac:dyDescent="0.25">
      <c r="A24" s="12"/>
      <c r="B24" s="37"/>
      <c r="C24" s="37"/>
      <c r="D24" s="39"/>
      <c r="E24" s="39"/>
      <c r="F24" s="39"/>
    </row>
    <row r="25" spans="1:6" ht="47.25" x14ac:dyDescent="0.25">
      <c r="A25" s="12" t="s">
        <v>45</v>
      </c>
      <c r="B25" s="37" t="s">
        <v>54</v>
      </c>
      <c r="C25" s="37" t="s">
        <v>63</v>
      </c>
      <c r="D25" s="39">
        <v>228.8</v>
      </c>
      <c r="E25" s="39">
        <v>0</v>
      </c>
      <c r="F25" s="39">
        <v>0</v>
      </c>
    </row>
    <row r="26" spans="1:6" x14ac:dyDescent="0.25">
      <c r="A26" s="12"/>
      <c r="B26" s="37"/>
      <c r="C26" s="37"/>
      <c r="D26" s="39"/>
      <c r="E26" s="39"/>
      <c r="F26" s="39"/>
    </row>
    <row r="27" spans="1:6" ht="31.5" x14ac:dyDescent="0.25">
      <c r="A27" s="12" t="s">
        <v>260</v>
      </c>
      <c r="B27" s="37" t="s">
        <v>54</v>
      </c>
      <c r="C27" s="37" t="s">
        <v>59</v>
      </c>
      <c r="D27" s="39">
        <f>1239.6+173.5</f>
        <v>1413.1</v>
      </c>
      <c r="E27" s="39">
        <v>0</v>
      </c>
      <c r="F27" s="39">
        <v>0</v>
      </c>
    </row>
    <row r="28" spans="1:6" x14ac:dyDescent="0.25">
      <c r="A28" s="12"/>
      <c r="B28" s="37"/>
      <c r="C28" s="37"/>
      <c r="D28" s="39"/>
      <c r="E28" s="39"/>
      <c r="F28" s="39"/>
    </row>
    <row r="29" spans="1:6" x14ac:dyDescent="0.25">
      <c r="A29" s="12" t="s">
        <v>193</v>
      </c>
      <c r="B29" s="37" t="s">
        <v>54</v>
      </c>
      <c r="C29" s="37" t="s">
        <v>61</v>
      </c>
      <c r="D29" s="39">
        <v>100</v>
      </c>
      <c r="E29" s="39">
        <v>100</v>
      </c>
      <c r="F29" s="39">
        <v>100</v>
      </c>
    </row>
    <row r="30" spans="1:6" x14ac:dyDescent="0.25">
      <c r="A30" s="12"/>
      <c r="B30" s="37"/>
      <c r="C30" s="37"/>
      <c r="D30" s="39"/>
      <c r="E30" s="39"/>
    </row>
    <row r="31" spans="1:6" x14ac:dyDescent="0.25">
      <c r="A31" s="30" t="s">
        <v>46</v>
      </c>
      <c r="B31" s="37" t="s">
        <v>54</v>
      </c>
      <c r="C31" s="37" t="s">
        <v>64</v>
      </c>
      <c r="D31" s="39">
        <f>11392.3+83.7</f>
        <v>11476</v>
      </c>
      <c r="E31" s="39">
        <v>11023.7</v>
      </c>
      <c r="F31" s="40">
        <v>11013.2</v>
      </c>
    </row>
    <row r="32" spans="1:6" x14ac:dyDescent="0.25">
      <c r="A32" s="30"/>
      <c r="B32" s="37"/>
      <c r="C32" s="37"/>
      <c r="D32" s="39"/>
      <c r="E32" s="39"/>
      <c r="F32" s="107"/>
    </row>
    <row r="33" spans="1:6" x14ac:dyDescent="0.25">
      <c r="A33" s="31" t="s">
        <v>184</v>
      </c>
      <c r="B33" s="36" t="s">
        <v>55</v>
      </c>
      <c r="C33" s="36" t="s">
        <v>62</v>
      </c>
      <c r="D33" s="38">
        <f t="shared" ref="D33:E33" si="1">D35</f>
        <v>861.30000000000007</v>
      </c>
      <c r="E33" s="38">
        <f t="shared" si="1"/>
        <v>861.3</v>
      </c>
      <c r="F33" s="38">
        <f>F35</f>
        <v>848.7</v>
      </c>
    </row>
    <row r="34" spans="1:6" x14ac:dyDescent="0.25">
      <c r="A34" s="30"/>
      <c r="B34" s="37"/>
      <c r="C34" s="37"/>
      <c r="D34" s="39"/>
      <c r="E34" s="39"/>
      <c r="F34" s="39"/>
    </row>
    <row r="35" spans="1:6" x14ac:dyDescent="0.25">
      <c r="A35" s="30" t="s">
        <v>47</v>
      </c>
      <c r="B35" s="37" t="s">
        <v>55</v>
      </c>
      <c r="C35" s="37" t="s">
        <v>56</v>
      </c>
      <c r="D35" s="39">
        <f>953.1-91.8</f>
        <v>861.30000000000007</v>
      </c>
      <c r="E35" s="39">
        <f>1001.1-139.8</f>
        <v>861.3</v>
      </c>
      <c r="F35" s="39">
        <v>848.7</v>
      </c>
    </row>
    <row r="36" spans="1:6" x14ac:dyDescent="0.25">
      <c r="A36" s="30"/>
      <c r="B36" s="37"/>
      <c r="C36" s="37"/>
      <c r="D36" s="39"/>
      <c r="E36" s="39"/>
      <c r="F36" s="39"/>
    </row>
    <row r="37" spans="1:6" ht="31.5" x14ac:dyDescent="0.25">
      <c r="A37" s="32" t="s">
        <v>186</v>
      </c>
      <c r="B37" s="36" t="s">
        <v>56</v>
      </c>
      <c r="C37" s="36" t="s">
        <v>62</v>
      </c>
      <c r="D37" s="38">
        <f t="shared" ref="D37:E37" si="2">D41+D39</f>
        <v>1767.1</v>
      </c>
      <c r="E37" s="38">
        <f t="shared" si="2"/>
        <v>276.20000000000005</v>
      </c>
      <c r="F37" s="38">
        <f>F41+F39</f>
        <v>292.5</v>
      </c>
    </row>
    <row r="38" spans="1:6" x14ac:dyDescent="0.25">
      <c r="A38" s="31"/>
      <c r="B38" s="36"/>
      <c r="C38" s="36"/>
      <c r="D38" s="38"/>
      <c r="E38" s="38"/>
      <c r="F38" s="38"/>
    </row>
    <row r="39" spans="1:6" ht="50.25" customHeight="1" x14ac:dyDescent="0.25">
      <c r="A39" s="33" t="s">
        <v>194</v>
      </c>
      <c r="B39" s="37" t="s">
        <v>56</v>
      </c>
      <c r="C39" s="37" t="s">
        <v>187</v>
      </c>
      <c r="D39" s="39">
        <f>1526.1+161</f>
        <v>1687.1</v>
      </c>
      <c r="E39" s="39">
        <f>162.8+33.4</f>
        <v>196.20000000000002</v>
      </c>
      <c r="F39" s="39">
        <f>169.5+43</f>
        <v>212.5</v>
      </c>
    </row>
    <row r="40" spans="1:6" x14ac:dyDescent="0.25">
      <c r="A40" s="31"/>
      <c r="B40" s="36"/>
      <c r="C40" s="36"/>
      <c r="D40" s="38"/>
      <c r="E40" s="38"/>
      <c r="F40" s="38"/>
    </row>
    <row r="41" spans="1:6" ht="31.5" x14ac:dyDescent="0.25">
      <c r="A41" s="12" t="s">
        <v>48</v>
      </c>
      <c r="B41" s="37" t="s">
        <v>56</v>
      </c>
      <c r="C41" s="37" t="s">
        <v>66</v>
      </c>
      <c r="D41" s="39">
        <v>80</v>
      </c>
      <c r="E41" s="39">
        <v>80</v>
      </c>
      <c r="F41" s="39">
        <v>80</v>
      </c>
    </row>
    <row r="42" spans="1:6" x14ac:dyDescent="0.25">
      <c r="A42" s="12"/>
      <c r="B42" s="37"/>
      <c r="C42" s="37"/>
      <c r="D42" s="39"/>
      <c r="E42" s="39"/>
      <c r="F42" s="39"/>
    </row>
    <row r="43" spans="1:6" x14ac:dyDescent="0.25">
      <c r="A43" s="29" t="s">
        <v>188</v>
      </c>
      <c r="B43" s="36" t="s">
        <v>57</v>
      </c>
      <c r="C43" s="36" t="s">
        <v>62</v>
      </c>
      <c r="D43" s="38">
        <f>D45</f>
        <v>13584.899999999998</v>
      </c>
      <c r="E43" s="38">
        <f>E45</f>
        <v>10655</v>
      </c>
      <c r="F43" s="38">
        <f>F45</f>
        <v>11083.9</v>
      </c>
    </row>
    <row r="44" spans="1:6" x14ac:dyDescent="0.25">
      <c r="A44" s="12"/>
      <c r="B44" s="37"/>
      <c r="C44" s="37"/>
      <c r="D44" s="39"/>
      <c r="E44" s="39"/>
      <c r="F44" s="39"/>
    </row>
    <row r="45" spans="1:6" x14ac:dyDescent="0.25">
      <c r="A45" s="12" t="s">
        <v>49</v>
      </c>
      <c r="B45" s="37" t="s">
        <v>57</v>
      </c>
      <c r="C45" s="37" t="s">
        <v>65</v>
      </c>
      <c r="D45" s="39">
        <f>10152.8+3586.3-154.2</f>
        <v>13584.899999999998</v>
      </c>
      <c r="E45" s="39">
        <v>10655</v>
      </c>
      <c r="F45" s="39">
        <v>11083.9</v>
      </c>
    </row>
    <row r="46" spans="1:6" x14ac:dyDescent="0.25">
      <c r="A46" s="12"/>
      <c r="B46" s="37"/>
      <c r="C46" s="37"/>
      <c r="D46" s="39"/>
      <c r="E46" s="39"/>
      <c r="F46" s="39"/>
    </row>
    <row r="47" spans="1:6" x14ac:dyDescent="0.25">
      <c r="A47" s="12"/>
      <c r="B47" s="37"/>
      <c r="C47" s="37"/>
      <c r="D47" s="39"/>
      <c r="E47" s="39"/>
      <c r="F47" s="39"/>
    </row>
    <row r="48" spans="1:6" x14ac:dyDescent="0.25">
      <c r="A48" s="29" t="s">
        <v>189</v>
      </c>
      <c r="B48" s="36" t="s">
        <v>58</v>
      </c>
      <c r="C48" s="36" t="s">
        <v>62</v>
      </c>
      <c r="D48" s="38">
        <f>D50+D52</f>
        <v>28859.1</v>
      </c>
      <c r="E48" s="38">
        <f t="shared" ref="E48:F48" si="3">E50+E52</f>
        <v>5844.9000000000005</v>
      </c>
      <c r="F48" s="38">
        <f t="shared" si="3"/>
        <v>2101.6</v>
      </c>
    </row>
    <row r="49" spans="1:6" x14ac:dyDescent="0.25">
      <c r="A49" s="12"/>
      <c r="B49" s="37"/>
      <c r="C49" s="37"/>
      <c r="D49" s="39"/>
      <c r="E49" s="39"/>
      <c r="F49" s="39"/>
    </row>
    <row r="50" spans="1:6" x14ac:dyDescent="0.25">
      <c r="A50" s="12" t="s">
        <v>218</v>
      </c>
      <c r="B50" s="37" t="s">
        <v>58</v>
      </c>
      <c r="C50" s="37" t="s">
        <v>55</v>
      </c>
      <c r="D50" s="39">
        <v>250</v>
      </c>
      <c r="E50" s="39">
        <v>0</v>
      </c>
      <c r="F50" s="39">
        <v>0</v>
      </c>
    </row>
    <row r="51" spans="1:6" x14ac:dyDescent="0.25">
      <c r="A51" s="12"/>
      <c r="B51" s="37"/>
      <c r="C51" s="37"/>
      <c r="D51" s="39"/>
      <c r="E51" s="39"/>
      <c r="F51" s="39"/>
    </row>
    <row r="52" spans="1:6" x14ac:dyDescent="0.25">
      <c r="A52" s="12" t="s">
        <v>50</v>
      </c>
      <c r="B52" s="37" t="s">
        <v>58</v>
      </c>
      <c r="C52" s="37" t="s">
        <v>56</v>
      </c>
      <c r="D52" s="39">
        <f>24064.6+927.4-10+91.8+3515.3+20</f>
        <v>28609.1</v>
      </c>
      <c r="E52" s="39">
        <f>5705.1+139.8</f>
        <v>5844.9000000000005</v>
      </c>
      <c r="F52" s="39">
        <v>2101.6</v>
      </c>
    </row>
    <row r="53" spans="1:6" x14ac:dyDescent="0.25">
      <c r="A53" s="12"/>
      <c r="B53" s="37"/>
      <c r="C53" s="37"/>
      <c r="D53" s="39"/>
      <c r="E53" s="39"/>
      <c r="F53" s="39"/>
    </row>
    <row r="54" spans="1:6" x14ac:dyDescent="0.25">
      <c r="A54" s="31" t="s">
        <v>190</v>
      </c>
      <c r="B54" s="36" t="s">
        <v>59</v>
      </c>
      <c r="C54" s="36" t="s">
        <v>62</v>
      </c>
      <c r="D54" s="38">
        <f t="shared" ref="D54:E54" si="4">D56</f>
        <v>80</v>
      </c>
      <c r="E54" s="38">
        <f t="shared" si="4"/>
        <v>80</v>
      </c>
      <c r="F54" s="38">
        <f>F56</f>
        <v>80</v>
      </c>
    </row>
    <row r="55" spans="1:6" x14ac:dyDescent="0.25">
      <c r="A55" s="31"/>
      <c r="B55" s="36"/>
      <c r="C55" s="36"/>
      <c r="D55" s="38"/>
      <c r="E55" s="38"/>
      <c r="F55" s="38"/>
    </row>
    <row r="56" spans="1:6" x14ac:dyDescent="0.25">
      <c r="A56" s="30" t="s">
        <v>51</v>
      </c>
      <c r="B56" s="37" t="s">
        <v>59</v>
      </c>
      <c r="C56" s="37" t="s">
        <v>59</v>
      </c>
      <c r="D56" s="39">
        <v>80</v>
      </c>
      <c r="E56" s="39">
        <v>80</v>
      </c>
      <c r="F56" s="39">
        <v>80</v>
      </c>
    </row>
    <row r="57" spans="1:6" x14ac:dyDescent="0.25">
      <c r="A57" s="12"/>
      <c r="B57" s="37"/>
      <c r="C57" s="37"/>
      <c r="D57" s="39"/>
      <c r="E57" s="39"/>
      <c r="F57" s="39"/>
    </row>
    <row r="58" spans="1:6" x14ac:dyDescent="0.25">
      <c r="A58" s="32" t="s">
        <v>191</v>
      </c>
      <c r="B58" s="36" t="s">
        <v>60</v>
      </c>
      <c r="C58" s="36" t="s">
        <v>62</v>
      </c>
      <c r="D58" s="38">
        <f t="shared" ref="D58:E58" si="5">D60</f>
        <v>9738.7999999999993</v>
      </c>
      <c r="E58" s="38">
        <f t="shared" si="5"/>
        <v>8794.4</v>
      </c>
      <c r="F58" s="38">
        <f>F60</f>
        <v>8817.1</v>
      </c>
    </row>
    <row r="59" spans="1:6" x14ac:dyDescent="0.25">
      <c r="A59" s="31"/>
      <c r="B59" s="36"/>
      <c r="C59" s="36"/>
      <c r="D59" s="128"/>
      <c r="E59" s="128"/>
      <c r="F59" s="128"/>
    </row>
    <row r="60" spans="1:6" x14ac:dyDescent="0.25">
      <c r="A60" s="30" t="s">
        <v>52</v>
      </c>
      <c r="B60" s="37" t="s">
        <v>60</v>
      </c>
      <c r="C60" s="37" t="s">
        <v>54</v>
      </c>
      <c r="D60" s="129">
        <f>8572.4+1166.4</f>
        <v>9738.7999999999993</v>
      </c>
      <c r="E60" s="129">
        <v>8794.4</v>
      </c>
      <c r="F60" s="129">
        <v>8817.1</v>
      </c>
    </row>
    <row r="61" spans="1:6" x14ac:dyDescent="0.25">
      <c r="A61" s="30"/>
      <c r="B61" s="37"/>
      <c r="C61" s="37"/>
      <c r="D61" s="130"/>
      <c r="E61" s="130"/>
      <c r="F61" s="130"/>
    </row>
    <row r="62" spans="1:6" x14ac:dyDescent="0.25">
      <c r="A62" s="31" t="s">
        <v>192</v>
      </c>
      <c r="B62" s="36" t="s">
        <v>61</v>
      </c>
      <c r="C62" s="36" t="s">
        <v>62</v>
      </c>
      <c r="D62" s="38">
        <f t="shared" ref="D62:E62" si="6">D64</f>
        <v>139.4</v>
      </c>
      <c r="E62" s="38">
        <f t="shared" si="6"/>
        <v>145.19999999999999</v>
      </c>
      <c r="F62" s="38">
        <f>F64</f>
        <v>151</v>
      </c>
    </row>
    <row r="63" spans="1:6" x14ac:dyDescent="0.25">
      <c r="A63" s="30"/>
      <c r="B63" s="37"/>
      <c r="C63" s="37"/>
      <c r="D63" s="39"/>
      <c r="E63" s="39"/>
      <c r="F63" s="39"/>
    </row>
    <row r="64" spans="1:6" x14ac:dyDescent="0.25">
      <c r="A64" s="30" t="s">
        <v>53</v>
      </c>
      <c r="B64" s="37" t="s">
        <v>61</v>
      </c>
      <c r="C64" s="37" t="s">
        <v>54</v>
      </c>
      <c r="D64" s="39">
        <v>139.4</v>
      </c>
      <c r="E64" s="39">
        <v>145.19999999999999</v>
      </c>
      <c r="F64" s="39">
        <v>151</v>
      </c>
    </row>
    <row r="65" spans="1:6" x14ac:dyDescent="0.25">
      <c r="A65" s="30"/>
      <c r="B65" s="37"/>
      <c r="C65" s="37"/>
      <c r="D65" s="39"/>
      <c r="E65" s="39"/>
      <c r="F65" s="39"/>
    </row>
    <row r="66" spans="1:6" x14ac:dyDescent="0.25">
      <c r="A66" s="108" t="s">
        <v>12</v>
      </c>
      <c r="B66" s="87"/>
      <c r="C66" s="87"/>
      <c r="D66" s="109">
        <v>0</v>
      </c>
      <c r="E66" s="109">
        <v>1207.2</v>
      </c>
      <c r="F66" s="109">
        <f>3808.1-43</f>
        <v>3765.1</v>
      </c>
    </row>
    <row r="67" spans="1:6" x14ac:dyDescent="0.25">
      <c r="A67" s="108"/>
      <c r="B67" s="87"/>
      <c r="C67" s="87"/>
      <c r="D67" s="109"/>
      <c r="E67" s="109"/>
      <c r="F67" s="109"/>
    </row>
    <row r="69" spans="1:6" ht="75" x14ac:dyDescent="0.3">
      <c r="A69" s="123" t="s">
        <v>225</v>
      </c>
      <c r="F69" s="145" t="s">
        <v>288</v>
      </c>
    </row>
  </sheetData>
  <mergeCells count="6">
    <mergeCell ref="B5:F5"/>
    <mergeCell ref="A14:A15"/>
    <mergeCell ref="A12:F12"/>
    <mergeCell ref="B14:C14"/>
    <mergeCell ref="D14:F14"/>
    <mergeCell ref="B10:F10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view="pageBreakPreview" zoomScaleNormal="100" zoomScaleSheetLayoutView="100" workbookViewId="0">
      <selection activeCell="A28" sqref="A28"/>
    </sheetView>
  </sheetViews>
  <sheetFormatPr defaultRowHeight="15.75" x14ac:dyDescent="0.25"/>
  <cols>
    <col min="1" max="1" width="79.25" customWidth="1"/>
    <col min="2" max="2" width="12.75" bestFit="1" customWidth="1"/>
    <col min="3" max="3" width="4.25" style="55" customWidth="1"/>
    <col min="4" max="4" width="8.375" style="55" customWidth="1"/>
    <col min="5" max="6" width="8.25" bestFit="1" customWidth="1"/>
  </cols>
  <sheetData>
    <row r="1" spans="1:6" ht="18.75" x14ac:dyDescent="0.3">
      <c r="B1" s="167" t="s">
        <v>5</v>
      </c>
      <c r="C1" s="167"/>
      <c r="D1" s="167"/>
      <c r="E1" s="167"/>
      <c r="F1" s="167"/>
    </row>
    <row r="2" spans="1:6" ht="18.75" x14ac:dyDescent="0.3">
      <c r="B2" s="167" t="s">
        <v>0</v>
      </c>
      <c r="C2" s="167"/>
      <c r="D2" s="167"/>
      <c r="E2" s="167"/>
      <c r="F2" s="167"/>
    </row>
    <row r="3" spans="1:6" ht="18" customHeight="1" x14ac:dyDescent="0.3">
      <c r="B3" s="151" t="s">
        <v>1</v>
      </c>
      <c r="C3" s="151"/>
      <c r="D3" s="151"/>
      <c r="E3" s="151"/>
      <c r="F3" s="151"/>
    </row>
    <row r="4" spans="1:6" ht="18.75" x14ac:dyDescent="0.3">
      <c r="B4" s="167" t="s">
        <v>2</v>
      </c>
      <c r="C4" s="167"/>
      <c r="D4" s="167"/>
      <c r="E4" s="167"/>
      <c r="F4" s="167"/>
    </row>
    <row r="5" spans="1:6" ht="18.75" x14ac:dyDescent="0.3">
      <c r="B5" s="167" t="s">
        <v>302</v>
      </c>
      <c r="C5" s="167"/>
      <c r="D5" s="167"/>
      <c r="E5" s="167"/>
      <c r="F5" s="167"/>
    </row>
    <row r="6" spans="1:6" ht="18.75" x14ac:dyDescent="0.3">
      <c r="B6" s="167" t="s">
        <v>291</v>
      </c>
      <c r="C6" s="167"/>
      <c r="D6" s="167"/>
      <c r="E6" s="167"/>
      <c r="F6" s="167"/>
    </row>
    <row r="7" spans="1:6" ht="18.75" x14ac:dyDescent="0.3">
      <c r="B7" s="167" t="s">
        <v>0</v>
      </c>
      <c r="C7" s="167"/>
      <c r="D7" s="167"/>
      <c r="E7" s="167"/>
      <c r="F7" s="167"/>
    </row>
    <row r="8" spans="1:6" ht="18" customHeight="1" x14ac:dyDescent="0.3">
      <c r="B8" s="151" t="s">
        <v>1</v>
      </c>
      <c r="C8" s="151"/>
      <c r="D8" s="151"/>
      <c r="E8" s="151"/>
      <c r="F8" s="151"/>
    </row>
    <row r="9" spans="1:6" ht="18.75" x14ac:dyDescent="0.3">
      <c r="B9" s="167" t="s">
        <v>2</v>
      </c>
      <c r="C9" s="167"/>
      <c r="D9" s="167"/>
      <c r="E9" s="167"/>
      <c r="F9" s="167"/>
    </row>
    <row r="10" spans="1:6" ht="18.75" x14ac:dyDescent="0.3">
      <c r="B10" s="167" t="s">
        <v>284</v>
      </c>
      <c r="C10" s="167"/>
      <c r="D10" s="167"/>
      <c r="E10" s="167"/>
      <c r="F10" s="167"/>
    </row>
    <row r="11" spans="1:6" ht="33.75" customHeight="1" x14ac:dyDescent="0.25"/>
    <row r="12" spans="1:6" ht="73.150000000000006" customHeight="1" x14ac:dyDescent="0.25">
      <c r="A12" s="162" t="s">
        <v>272</v>
      </c>
      <c r="B12" s="162"/>
      <c r="C12" s="162"/>
      <c r="D12" s="162"/>
      <c r="E12" s="162"/>
      <c r="F12" s="162"/>
    </row>
    <row r="13" spans="1:6" ht="18" customHeight="1" x14ac:dyDescent="0.25"/>
    <row r="14" spans="1:6" s="7" customFormat="1" x14ac:dyDescent="0.25">
      <c r="A14" s="155" t="s">
        <v>6</v>
      </c>
      <c r="B14" s="171" t="s">
        <v>219</v>
      </c>
      <c r="C14" s="171" t="s">
        <v>220</v>
      </c>
      <c r="D14" s="171" t="s">
        <v>7</v>
      </c>
      <c r="E14" s="171"/>
      <c r="F14" s="171"/>
    </row>
    <row r="15" spans="1:6" s="7" customFormat="1" x14ac:dyDescent="0.25">
      <c r="A15" s="156"/>
      <c r="B15" s="171"/>
      <c r="C15" s="171"/>
      <c r="D15" s="94" t="s">
        <v>200</v>
      </c>
      <c r="E15" s="94" t="s">
        <v>249</v>
      </c>
      <c r="F15" s="94" t="s">
        <v>252</v>
      </c>
    </row>
    <row r="16" spans="1:6" x14ac:dyDescent="0.25">
      <c r="A16" s="3">
        <v>1</v>
      </c>
      <c r="B16" s="3">
        <v>2</v>
      </c>
      <c r="C16" s="9">
        <v>3</v>
      </c>
      <c r="D16" s="9">
        <v>4</v>
      </c>
      <c r="E16" s="91">
        <v>5</v>
      </c>
      <c r="F16" s="91">
        <v>6</v>
      </c>
    </row>
    <row r="17" spans="1:6" s="14" customFormat="1" x14ac:dyDescent="0.25">
      <c r="A17" s="173" t="s">
        <v>217</v>
      </c>
      <c r="B17" s="173"/>
      <c r="C17" s="173"/>
      <c r="D17" s="15">
        <f>D87+D125+D126</f>
        <v>76997.3</v>
      </c>
      <c r="E17" s="15">
        <f>E87+E125+E126</f>
        <v>47459.7</v>
      </c>
      <c r="F17" s="15">
        <f>F87+F125+F126</f>
        <v>46724.9</v>
      </c>
    </row>
    <row r="18" spans="1:6" s="14" customFormat="1" ht="31.5" x14ac:dyDescent="0.25">
      <c r="A18" s="43" t="s">
        <v>70</v>
      </c>
      <c r="B18" s="45" t="s">
        <v>71</v>
      </c>
      <c r="C18" s="53"/>
      <c r="D18" s="15">
        <f>D19+D23+D28</f>
        <v>13586.2</v>
      </c>
      <c r="E18" s="15">
        <f t="shared" ref="E18:F18" si="0">E19+E23+E28</f>
        <v>10955.3</v>
      </c>
      <c r="F18" s="15">
        <f t="shared" si="0"/>
        <v>10942.3</v>
      </c>
    </row>
    <row r="19" spans="1:6" x14ac:dyDescent="0.25">
      <c r="A19" s="44" t="s">
        <v>75</v>
      </c>
      <c r="B19" s="46" t="s">
        <v>72</v>
      </c>
      <c r="C19" s="47"/>
      <c r="D19" s="16">
        <f>D20</f>
        <v>1366.6000000000001</v>
      </c>
      <c r="E19" s="16">
        <f t="shared" ref="E19:F19" si="1">E20</f>
        <v>1421.3</v>
      </c>
      <c r="F19" s="16">
        <f t="shared" si="1"/>
        <v>1404.6</v>
      </c>
    </row>
    <row r="20" spans="1:6" ht="31.5" x14ac:dyDescent="0.25">
      <c r="A20" s="44" t="s">
        <v>76</v>
      </c>
      <c r="B20" s="46" t="s">
        <v>77</v>
      </c>
      <c r="C20" s="47"/>
      <c r="D20" s="16">
        <f>D21+D22</f>
        <v>1366.6000000000001</v>
      </c>
      <c r="E20" s="16">
        <f t="shared" ref="E20:F20" si="2">E21+E22</f>
        <v>1421.3</v>
      </c>
      <c r="F20" s="16">
        <f t="shared" si="2"/>
        <v>1404.6</v>
      </c>
    </row>
    <row r="21" spans="1:6" ht="15.6" customHeight="1" x14ac:dyDescent="0.25">
      <c r="A21" s="42" t="s">
        <v>80</v>
      </c>
      <c r="B21" s="46" t="s">
        <v>77</v>
      </c>
      <c r="C21" s="47" t="s">
        <v>78</v>
      </c>
      <c r="D21" s="16">
        <v>1364.9</v>
      </c>
      <c r="E21" s="16">
        <v>1420.2</v>
      </c>
      <c r="F21" s="62">
        <v>1403.6</v>
      </c>
    </row>
    <row r="22" spans="1:6" x14ac:dyDescent="0.25">
      <c r="A22" s="42" t="s">
        <v>68</v>
      </c>
      <c r="B22" s="46" t="s">
        <v>77</v>
      </c>
      <c r="C22" s="47" t="s">
        <v>79</v>
      </c>
      <c r="D22" s="16">
        <v>1.7</v>
      </c>
      <c r="E22" s="16">
        <v>1.1000000000000001</v>
      </c>
      <c r="F22" s="62">
        <v>1</v>
      </c>
    </row>
    <row r="23" spans="1:6" x14ac:dyDescent="0.25">
      <c r="A23" s="44" t="s">
        <v>81</v>
      </c>
      <c r="B23" s="46" t="s">
        <v>73</v>
      </c>
      <c r="C23" s="47"/>
      <c r="D23" s="16">
        <f>D24</f>
        <v>9406.1</v>
      </c>
      <c r="E23" s="16">
        <f t="shared" ref="E23:F23" si="3">E24</f>
        <v>9322.4</v>
      </c>
      <c r="F23" s="16">
        <f t="shared" si="3"/>
        <v>9322.4</v>
      </c>
    </row>
    <row r="24" spans="1:6" x14ac:dyDescent="0.25">
      <c r="A24" s="44" t="s">
        <v>83</v>
      </c>
      <c r="B24" s="46" t="s">
        <v>82</v>
      </c>
      <c r="C24" s="47"/>
      <c r="D24" s="16">
        <f>D25+D26+D27</f>
        <v>9406.1</v>
      </c>
      <c r="E24" s="16">
        <f t="shared" ref="E24:F24" si="4">E25+E26+E27</f>
        <v>9322.4</v>
      </c>
      <c r="F24" s="16">
        <f t="shared" si="4"/>
        <v>9322.4</v>
      </c>
    </row>
    <row r="25" spans="1:6" ht="47.25" x14ac:dyDescent="0.25">
      <c r="A25" s="42" t="s">
        <v>85</v>
      </c>
      <c r="B25" s="46" t="s">
        <v>82</v>
      </c>
      <c r="C25" s="47" t="s">
        <v>84</v>
      </c>
      <c r="D25" s="16">
        <f>7811+83.7</f>
        <v>7894.7</v>
      </c>
      <c r="E25" s="16">
        <v>7811</v>
      </c>
      <c r="F25" s="62">
        <v>7811</v>
      </c>
    </row>
    <row r="26" spans="1:6" ht="19.149999999999999" customHeight="1" x14ac:dyDescent="0.25">
      <c r="A26" s="42" t="s">
        <v>80</v>
      </c>
      <c r="B26" s="46" t="s">
        <v>82</v>
      </c>
      <c r="C26" s="47" t="s">
        <v>78</v>
      </c>
      <c r="D26" s="16">
        <v>1500</v>
      </c>
      <c r="E26" s="16">
        <v>1500</v>
      </c>
      <c r="F26" s="62">
        <v>1500</v>
      </c>
    </row>
    <row r="27" spans="1:6" x14ac:dyDescent="0.25">
      <c r="A27" s="42" t="s">
        <v>68</v>
      </c>
      <c r="B27" s="46" t="s">
        <v>82</v>
      </c>
      <c r="C27" s="47" t="s">
        <v>79</v>
      </c>
      <c r="D27" s="16">
        <v>11.4</v>
      </c>
      <c r="E27" s="16">
        <v>11.4</v>
      </c>
      <c r="F27" s="62">
        <v>11.4</v>
      </c>
    </row>
    <row r="28" spans="1:6" x14ac:dyDescent="0.25">
      <c r="A28" s="44" t="s">
        <v>86</v>
      </c>
      <c r="B28" s="46" t="s">
        <v>74</v>
      </c>
      <c r="C28" s="47"/>
      <c r="D28" s="16">
        <f>D29+D31</f>
        <v>2813.5</v>
      </c>
      <c r="E28" s="16">
        <f t="shared" ref="E28:F28" si="5">E29+E31</f>
        <v>211.6</v>
      </c>
      <c r="F28" s="16">
        <f t="shared" si="5"/>
        <v>215.3</v>
      </c>
    </row>
    <row r="29" spans="1:6" x14ac:dyDescent="0.25">
      <c r="A29" s="44" t="s">
        <v>87</v>
      </c>
      <c r="B29" s="46" t="s">
        <v>88</v>
      </c>
      <c r="C29" s="47"/>
      <c r="D29" s="16">
        <f>D30</f>
        <v>99.5</v>
      </c>
      <c r="E29" s="16">
        <f t="shared" ref="E29:F29" si="6">E30</f>
        <v>103.6</v>
      </c>
      <c r="F29" s="16">
        <f t="shared" si="6"/>
        <v>107.3</v>
      </c>
    </row>
    <row r="30" spans="1:6" x14ac:dyDescent="0.25">
      <c r="A30" s="44" t="s">
        <v>80</v>
      </c>
      <c r="B30" s="46" t="s">
        <v>88</v>
      </c>
      <c r="C30" s="47" t="s">
        <v>78</v>
      </c>
      <c r="D30" s="16">
        <v>99.5</v>
      </c>
      <c r="E30" s="16">
        <v>103.6</v>
      </c>
      <c r="F30" s="62">
        <v>107.3</v>
      </c>
    </row>
    <row r="31" spans="1:6" x14ac:dyDescent="0.25">
      <c r="A31" s="48" t="s">
        <v>89</v>
      </c>
      <c r="B31" s="46" t="s">
        <v>91</v>
      </c>
      <c r="C31" s="47"/>
      <c r="D31" s="16">
        <f>D33+D32</f>
        <v>2714</v>
      </c>
      <c r="E31" s="16">
        <f>E33+E32</f>
        <v>108</v>
      </c>
      <c r="F31" s="16">
        <f>F33+F32</f>
        <v>108</v>
      </c>
    </row>
    <row r="32" spans="1:6" x14ac:dyDescent="0.25">
      <c r="A32" s="49" t="s">
        <v>80</v>
      </c>
      <c r="B32" s="46" t="s">
        <v>91</v>
      </c>
      <c r="C32" s="47" t="s">
        <v>78</v>
      </c>
      <c r="D32" s="16">
        <f>2451.8+154.2</f>
        <v>2606</v>
      </c>
      <c r="E32" s="16">
        <v>0</v>
      </c>
      <c r="F32" s="62">
        <v>0</v>
      </c>
    </row>
    <row r="33" spans="1:6" x14ac:dyDescent="0.25">
      <c r="A33" s="49" t="s">
        <v>67</v>
      </c>
      <c r="B33" s="46" t="s">
        <v>91</v>
      </c>
      <c r="C33" s="47" t="s">
        <v>90</v>
      </c>
      <c r="D33" s="16">
        <v>108</v>
      </c>
      <c r="E33" s="16">
        <v>108</v>
      </c>
      <c r="F33" s="62">
        <v>108</v>
      </c>
    </row>
    <row r="34" spans="1:6" s="14" customFormat="1" ht="31.5" x14ac:dyDescent="0.25">
      <c r="A34" s="41" t="s">
        <v>92</v>
      </c>
      <c r="B34" s="45" t="s">
        <v>96</v>
      </c>
      <c r="C34" s="53"/>
      <c r="D34" s="15">
        <f>D35+D40</f>
        <v>2127.1</v>
      </c>
      <c r="E34" s="15">
        <f t="shared" ref="E34:F34" si="7">E35+E40</f>
        <v>636.19999999999993</v>
      </c>
      <c r="F34" s="15">
        <f t="shared" si="7"/>
        <v>652.5</v>
      </c>
    </row>
    <row r="35" spans="1:6" ht="31.5" x14ac:dyDescent="0.25">
      <c r="A35" s="42" t="s">
        <v>95</v>
      </c>
      <c r="B35" s="46" t="s">
        <v>97</v>
      </c>
      <c r="C35" s="47"/>
      <c r="D35" s="16">
        <f>D36+D38</f>
        <v>1531.1999999999998</v>
      </c>
      <c r="E35" s="16">
        <f t="shared" ref="E35:F35" si="8">E36+E38</f>
        <v>33.4</v>
      </c>
      <c r="F35" s="16">
        <f t="shared" si="8"/>
        <v>43</v>
      </c>
    </row>
    <row r="36" spans="1:6" x14ac:dyDescent="0.25">
      <c r="A36" s="44" t="s">
        <v>102</v>
      </c>
      <c r="B36" s="46" t="s">
        <v>98</v>
      </c>
      <c r="C36" s="47"/>
      <c r="D36" s="16">
        <f>D37</f>
        <v>5.0999999999999996</v>
      </c>
      <c r="E36" s="16">
        <f t="shared" ref="E36:F36" si="9">E37</f>
        <v>33.4</v>
      </c>
      <c r="F36" s="16">
        <f t="shared" si="9"/>
        <v>43</v>
      </c>
    </row>
    <row r="37" spans="1:6" x14ac:dyDescent="0.25">
      <c r="A37" s="42" t="s">
        <v>80</v>
      </c>
      <c r="B37" s="46" t="s">
        <v>98</v>
      </c>
      <c r="C37" s="47" t="s">
        <v>78</v>
      </c>
      <c r="D37" s="16">
        <v>5.0999999999999996</v>
      </c>
      <c r="E37" s="16">
        <v>33.4</v>
      </c>
      <c r="F37" s="62">
        <v>43</v>
      </c>
    </row>
    <row r="38" spans="1:6" ht="66" customHeight="1" x14ac:dyDescent="0.25">
      <c r="A38" s="54" t="s">
        <v>286</v>
      </c>
      <c r="B38" s="46" t="s">
        <v>99</v>
      </c>
      <c r="C38" s="47"/>
      <c r="D38" s="16">
        <f>D39</f>
        <v>1526.1</v>
      </c>
      <c r="E38" s="16">
        <f t="shared" ref="E38:F38" si="10">E39</f>
        <v>0</v>
      </c>
      <c r="F38" s="16">
        <f t="shared" si="10"/>
        <v>0</v>
      </c>
    </row>
    <row r="39" spans="1:6" x14ac:dyDescent="0.25">
      <c r="A39" s="42" t="s">
        <v>94</v>
      </c>
      <c r="B39" s="46" t="s">
        <v>99</v>
      </c>
      <c r="C39" s="47" t="s">
        <v>103</v>
      </c>
      <c r="D39" s="16">
        <v>1526.1</v>
      </c>
      <c r="E39" s="16">
        <v>0</v>
      </c>
      <c r="F39" s="16">
        <v>0</v>
      </c>
    </row>
    <row r="40" spans="1:6" x14ac:dyDescent="0.25">
      <c r="A40" s="42" t="s">
        <v>177</v>
      </c>
      <c r="B40" s="46" t="s">
        <v>100</v>
      </c>
      <c r="C40" s="47"/>
      <c r="D40" s="16">
        <f>D41+D43+D45</f>
        <v>595.9</v>
      </c>
      <c r="E40" s="16">
        <f t="shared" ref="E40:F40" si="11">E41+E43+E45</f>
        <v>602.79999999999995</v>
      </c>
      <c r="F40" s="16">
        <f t="shared" si="11"/>
        <v>609.5</v>
      </c>
    </row>
    <row r="41" spans="1:6" x14ac:dyDescent="0.25">
      <c r="A41" s="42" t="s">
        <v>105</v>
      </c>
      <c r="B41" s="46" t="s">
        <v>106</v>
      </c>
      <c r="C41" s="47"/>
      <c r="D41" s="16">
        <f>D42</f>
        <v>155.9</v>
      </c>
      <c r="E41" s="16">
        <f t="shared" ref="E41:F41" si="12">E42</f>
        <v>162.80000000000001</v>
      </c>
      <c r="F41" s="16">
        <f t="shared" si="12"/>
        <v>169.5</v>
      </c>
    </row>
    <row r="42" spans="1:6" x14ac:dyDescent="0.25">
      <c r="A42" s="42" t="s">
        <v>80</v>
      </c>
      <c r="B42" s="46" t="s">
        <v>106</v>
      </c>
      <c r="C42" s="47" t="s">
        <v>78</v>
      </c>
      <c r="D42" s="16">
        <v>155.9</v>
      </c>
      <c r="E42" s="16">
        <v>162.80000000000001</v>
      </c>
      <c r="F42" s="62">
        <v>169.5</v>
      </c>
    </row>
    <row r="43" spans="1:6" x14ac:dyDescent="0.25">
      <c r="A43" s="42" t="s">
        <v>93</v>
      </c>
      <c r="B43" s="46" t="s">
        <v>108</v>
      </c>
      <c r="C43" s="47"/>
      <c r="D43" s="16">
        <f>D44</f>
        <v>360</v>
      </c>
      <c r="E43" s="16">
        <f t="shared" ref="E43:F43" si="13">E44</f>
        <v>360</v>
      </c>
      <c r="F43" s="16">
        <f t="shared" si="13"/>
        <v>360</v>
      </c>
    </row>
    <row r="44" spans="1:6" x14ac:dyDescent="0.25">
      <c r="A44" s="42" t="s">
        <v>80</v>
      </c>
      <c r="B44" s="46" t="s">
        <v>108</v>
      </c>
      <c r="C44" s="47" t="s">
        <v>78</v>
      </c>
      <c r="D44" s="16">
        <v>360</v>
      </c>
      <c r="E44" s="16">
        <v>360</v>
      </c>
      <c r="F44" s="16">
        <v>360</v>
      </c>
    </row>
    <row r="45" spans="1:6" x14ac:dyDescent="0.25">
      <c r="A45" s="42" t="s">
        <v>107</v>
      </c>
      <c r="B45" s="46" t="s">
        <v>101</v>
      </c>
      <c r="C45" s="47"/>
      <c r="D45" s="16">
        <f>D46</f>
        <v>80</v>
      </c>
      <c r="E45" s="16">
        <f t="shared" ref="E45:F45" si="14">E46</f>
        <v>80</v>
      </c>
      <c r="F45" s="16">
        <f t="shared" si="14"/>
        <v>80</v>
      </c>
    </row>
    <row r="46" spans="1:6" x14ac:dyDescent="0.25">
      <c r="A46" s="42" t="s">
        <v>80</v>
      </c>
      <c r="B46" s="46" t="s">
        <v>101</v>
      </c>
      <c r="C46" s="47" t="s">
        <v>78</v>
      </c>
      <c r="D46" s="16">
        <f>80</f>
        <v>80</v>
      </c>
      <c r="E46" s="16">
        <v>80</v>
      </c>
      <c r="F46" s="16">
        <v>80</v>
      </c>
    </row>
    <row r="47" spans="1:6" s="14" customFormat="1" ht="31.5" x14ac:dyDescent="0.25">
      <c r="A47" s="56" t="s">
        <v>114</v>
      </c>
      <c r="B47" s="57" t="s">
        <v>109</v>
      </c>
      <c r="C47" s="53"/>
      <c r="D47" s="15">
        <f>D48+D53+D59</f>
        <v>21438.1</v>
      </c>
      <c r="E47" s="15">
        <f>E48+E53+E59</f>
        <v>16139.900000000001</v>
      </c>
      <c r="F47" s="15">
        <f>F48+F53+F59</f>
        <v>12825.5</v>
      </c>
    </row>
    <row r="48" spans="1:6" x14ac:dyDescent="0.25">
      <c r="A48" s="49" t="s">
        <v>115</v>
      </c>
      <c r="B48" s="58" t="s">
        <v>110</v>
      </c>
      <c r="C48" s="47"/>
      <c r="D48" s="16">
        <f>D49+D51</f>
        <v>10618.9</v>
      </c>
      <c r="E48" s="16">
        <f>E49+E51</f>
        <v>10295</v>
      </c>
      <c r="F48" s="16">
        <f>F49+F51</f>
        <v>10723.9</v>
      </c>
    </row>
    <row r="49" spans="1:6" ht="31.5" x14ac:dyDescent="0.25">
      <c r="A49" s="49" t="s">
        <v>116</v>
      </c>
      <c r="B49" s="58" t="s">
        <v>111</v>
      </c>
      <c r="C49" s="47"/>
      <c r="D49" s="16">
        <f>D50</f>
        <v>6584.0999999999995</v>
      </c>
      <c r="E49" s="16">
        <f t="shared" ref="E49:F49" si="15">E50</f>
        <v>7652.5</v>
      </c>
      <c r="F49" s="16">
        <f t="shared" si="15"/>
        <v>7973.7</v>
      </c>
    </row>
    <row r="50" spans="1:6" x14ac:dyDescent="0.25">
      <c r="A50" s="42" t="s">
        <v>80</v>
      </c>
      <c r="B50" s="58" t="s">
        <v>111</v>
      </c>
      <c r="C50" s="47" t="s">
        <v>78</v>
      </c>
      <c r="D50" s="16">
        <f>4806.2+1932.1-154.2</f>
        <v>6584.0999999999995</v>
      </c>
      <c r="E50" s="16">
        <v>7652.5</v>
      </c>
      <c r="F50" s="62">
        <v>7973.7</v>
      </c>
    </row>
    <row r="51" spans="1:6" x14ac:dyDescent="0.25">
      <c r="A51" s="49" t="s">
        <v>117</v>
      </c>
      <c r="B51" s="58" t="s">
        <v>112</v>
      </c>
      <c r="C51" s="47"/>
      <c r="D51" s="16">
        <f>D52</f>
        <v>4034.8</v>
      </c>
      <c r="E51" s="16">
        <f t="shared" ref="E51:F51" si="16">E52</f>
        <v>2642.5</v>
      </c>
      <c r="F51" s="16">
        <f t="shared" si="16"/>
        <v>2750.2</v>
      </c>
    </row>
    <row r="52" spans="1:6" x14ac:dyDescent="0.25">
      <c r="A52" s="42" t="s">
        <v>80</v>
      </c>
      <c r="B52" s="58" t="s">
        <v>112</v>
      </c>
      <c r="C52" s="47" t="s">
        <v>78</v>
      </c>
      <c r="D52" s="16">
        <f>2534.8+1500</f>
        <v>4034.8</v>
      </c>
      <c r="E52" s="16">
        <v>2642.5</v>
      </c>
      <c r="F52" s="62">
        <v>2750.2</v>
      </c>
    </row>
    <row r="53" spans="1:6" x14ac:dyDescent="0.25">
      <c r="A53" s="59" t="s">
        <v>264</v>
      </c>
      <c r="B53" s="46" t="s">
        <v>113</v>
      </c>
      <c r="C53" s="47"/>
      <c r="D53" s="16">
        <f>D54+D57</f>
        <v>8171.2</v>
      </c>
      <c r="E53" s="16">
        <f t="shared" ref="E53:F53" si="17">E54</f>
        <v>3891.7</v>
      </c>
      <c r="F53" s="16">
        <f t="shared" si="17"/>
        <v>828.7</v>
      </c>
    </row>
    <row r="54" spans="1:6" ht="31.5" x14ac:dyDescent="0.25">
      <c r="A54" s="42" t="s">
        <v>270</v>
      </c>
      <c r="B54" s="46" t="s">
        <v>118</v>
      </c>
      <c r="C54" s="47"/>
      <c r="D54" s="16">
        <f>D56+D55</f>
        <v>4817.8999999999996</v>
      </c>
      <c r="E54" s="16">
        <f>E56+E55</f>
        <v>3891.7</v>
      </c>
      <c r="F54" s="16">
        <f>F56+F55</f>
        <v>828.7</v>
      </c>
    </row>
    <row r="55" spans="1:6" x14ac:dyDescent="0.25">
      <c r="A55" s="42" t="s">
        <v>80</v>
      </c>
      <c r="B55" s="46" t="s">
        <v>118</v>
      </c>
      <c r="C55" s="47" t="s">
        <v>78</v>
      </c>
      <c r="D55" s="16">
        <f>279.5+4268.4+20</f>
        <v>4567.8999999999996</v>
      </c>
      <c r="E55" s="16">
        <v>3891.7</v>
      </c>
      <c r="F55" s="16">
        <v>828.7</v>
      </c>
    </row>
    <row r="56" spans="1:6" x14ac:dyDescent="0.25">
      <c r="A56" s="42" t="s">
        <v>68</v>
      </c>
      <c r="B56" s="46" t="s">
        <v>118</v>
      </c>
      <c r="C56" s="47" t="s">
        <v>79</v>
      </c>
      <c r="D56" s="16">
        <v>250</v>
      </c>
      <c r="E56" s="16">
        <v>0</v>
      </c>
      <c r="F56" s="16">
        <v>0</v>
      </c>
    </row>
    <row r="57" spans="1:6" x14ac:dyDescent="0.25">
      <c r="A57" s="42" t="s">
        <v>266</v>
      </c>
      <c r="B57" s="46" t="s">
        <v>296</v>
      </c>
      <c r="C57" s="47"/>
      <c r="D57" s="16">
        <f>D58</f>
        <v>3353.3</v>
      </c>
      <c r="E57" s="16">
        <f>E58</f>
        <v>0</v>
      </c>
      <c r="F57" s="16">
        <f>F58</f>
        <v>0</v>
      </c>
    </row>
    <row r="58" spans="1:6" x14ac:dyDescent="0.25">
      <c r="A58" s="42" t="s">
        <v>80</v>
      </c>
      <c r="B58" s="46" t="s">
        <v>296</v>
      </c>
      <c r="C58" s="47" t="s">
        <v>78</v>
      </c>
      <c r="D58" s="16">
        <v>3353.3</v>
      </c>
      <c r="E58" s="16">
        <v>0</v>
      </c>
      <c r="F58" s="16">
        <v>0</v>
      </c>
    </row>
    <row r="59" spans="1:6" x14ac:dyDescent="0.25">
      <c r="A59" s="42" t="s">
        <v>120</v>
      </c>
      <c r="B59" s="46" t="s">
        <v>119</v>
      </c>
      <c r="C59" s="47"/>
      <c r="D59" s="16">
        <f>D60+D62+D64</f>
        <v>2648</v>
      </c>
      <c r="E59" s="16">
        <f t="shared" ref="E59:F59" si="18">E60+E62+E64</f>
        <v>1953.2</v>
      </c>
      <c r="F59" s="16">
        <f t="shared" si="18"/>
        <v>1272.8999999999999</v>
      </c>
    </row>
    <row r="60" spans="1:6" x14ac:dyDescent="0.25">
      <c r="A60" s="42" t="s">
        <v>123</v>
      </c>
      <c r="B60" s="46" t="s">
        <v>121</v>
      </c>
      <c r="C60" s="47"/>
      <c r="D60" s="16">
        <f>D61</f>
        <v>1490.3</v>
      </c>
      <c r="E60" s="16">
        <f t="shared" ref="E60:F60" si="19">E61</f>
        <v>1058.2</v>
      </c>
      <c r="F60" s="16">
        <f t="shared" si="19"/>
        <v>1111.0999999999999</v>
      </c>
    </row>
    <row r="61" spans="1:6" x14ac:dyDescent="0.25">
      <c r="A61" s="42" t="s">
        <v>80</v>
      </c>
      <c r="B61" s="46" t="s">
        <v>121</v>
      </c>
      <c r="C61" s="47" t="s">
        <v>78</v>
      </c>
      <c r="D61" s="16">
        <f>998.3+492</f>
        <v>1490.3</v>
      </c>
      <c r="E61" s="16">
        <v>1058.2</v>
      </c>
      <c r="F61" s="16">
        <v>1111.0999999999999</v>
      </c>
    </row>
    <row r="62" spans="1:6" x14ac:dyDescent="0.25">
      <c r="A62" s="42" t="s">
        <v>124</v>
      </c>
      <c r="B62" s="46" t="s">
        <v>122</v>
      </c>
      <c r="C62" s="47"/>
      <c r="D62" s="16">
        <f>D63</f>
        <v>230.3</v>
      </c>
      <c r="E62" s="16">
        <f t="shared" ref="E62:F62" si="20">E63</f>
        <v>895</v>
      </c>
      <c r="F62" s="16">
        <f t="shared" si="20"/>
        <v>161.80000000000001</v>
      </c>
    </row>
    <row r="63" spans="1:6" x14ac:dyDescent="0.25">
      <c r="A63" s="42" t="s">
        <v>80</v>
      </c>
      <c r="B63" s="46" t="s">
        <v>122</v>
      </c>
      <c r="C63" s="47" t="s">
        <v>78</v>
      </c>
      <c r="D63" s="16">
        <f>138.5+91.8</f>
        <v>230.3</v>
      </c>
      <c r="E63" s="16">
        <f>755.2+139.8</f>
        <v>895</v>
      </c>
      <c r="F63" s="62">
        <v>161.80000000000001</v>
      </c>
    </row>
    <row r="64" spans="1:6" ht="47.25" x14ac:dyDescent="0.25">
      <c r="A64" s="42" t="s">
        <v>176</v>
      </c>
      <c r="B64" s="46" t="s">
        <v>175</v>
      </c>
      <c r="C64" s="47"/>
      <c r="D64" s="137">
        <f>D65+D66</f>
        <v>927.4</v>
      </c>
      <c r="E64" s="137">
        <f t="shared" ref="E64:F64" si="21">E65+E66</f>
        <v>0</v>
      </c>
      <c r="F64" s="137">
        <f t="shared" si="21"/>
        <v>0</v>
      </c>
    </row>
    <row r="65" spans="1:6" ht="47.25" x14ac:dyDescent="0.25">
      <c r="A65" s="42" t="s">
        <v>85</v>
      </c>
      <c r="B65" s="46" t="s">
        <v>175</v>
      </c>
      <c r="C65" s="47" t="s">
        <v>84</v>
      </c>
      <c r="D65" s="137">
        <v>527.4</v>
      </c>
      <c r="E65" s="137">
        <v>0</v>
      </c>
      <c r="F65" s="138">
        <v>0</v>
      </c>
    </row>
    <row r="66" spans="1:6" x14ac:dyDescent="0.25">
      <c r="A66" s="42" t="s">
        <v>80</v>
      </c>
      <c r="B66" s="46" t="s">
        <v>175</v>
      </c>
      <c r="C66" s="47" t="s">
        <v>78</v>
      </c>
      <c r="D66" s="137">
        <v>400</v>
      </c>
      <c r="E66" s="137">
        <v>0</v>
      </c>
      <c r="F66" s="137">
        <v>0</v>
      </c>
    </row>
    <row r="67" spans="1:6" s="14" customFormat="1" ht="31.5" x14ac:dyDescent="0.25">
      <c r="A67" s="41" t="s">
        <v>132</v>
      </c>
      <c r="B67" s="45" t="s">
        <v>125</v>
      </c>
      <c r="C67" s="53"/>
      <c r="D67" s="15">
        <f>D68+D73+D76+D80</f>
        <v>10388.200000000001</v>
      </c>
      <c r="E67" s="15">
        <f>E68+E73+E76+E80</f>
        <v>9019.6000000000022</v>
      </c>
      <c r="F67" s="15">
        <f>F68+F73+F76+F80</f>
        <v>9048.1</v>
      </c>
    </row>
    <row r="68" spans="1:6" x14ac:dyDescent="0.25">
      <c r="A68" s="42" t="s">
        <v>133</v>
      </c>
      <c r="B68" s="46" t="s">
        <v>126</v>
      </c>
      <c r="C68" s="47"/>
      <c r="D68" s="16">
        <f>D69</f>
        <v>8603.6</v>
      </c>
      <c r="E68" s="16">
        <f>E69</f>
        <v>7437.2000000000007</v>
      </c>
      <c r="F68" s="16">
        <f t="shared" ref="F68" si="22">F69</f>
        <v>7437.2000000000007</v>
      </c>
    </row>
    <row r="69" spans="1:6" x14ac:dyDescent="0.25">
      <c r="A69" s="42" t="s">
        <v>83</v>
      </c>
      <c r="B69" s="46" t="s">
        <v>127</v>
      </c>
      <c r="C69" s="47"/>
      <c r="D69" s="16">
        <f>D70+D71+D72</f>
        <v>8603.6</v>
      </c>
      <c r="E69" s="16">
        <f t="shared" ref="E69:F69" si="23">E70+E71+E72</f>
        <v>7437.2000000000007</v>
      </c>
      <c r="F69" s="16">
        <f t="shared" si="23"/>
        <v>7437.2000000000007</v>
      </c>
    </row>
    <row r="70" spans="1:6" ht="47.25" x14ac:dyDescent="0.25">
      <c r="A70" s="42" t="s">
        <v>85</v>
      </c>
      <c r="B70" s="46" t="s">
        <v>127</v>
      </c>
      <c r="C70" s="47" t="s">
        <v>84</v>
      </c>
      <c r="D70" s="16">
        <f>5437.1+1166.4</f>
        <v>6603.5</v>
      </c>
      <c r="E70" s="16">
        <v>5437.1</v>
      </c>
      <c r="F70" s="16">
        <v>5437.1</v>
      </c>
    </row>
    <row r="71" spans="1:6" x14ac:dyDescent="0.25">
      <c r="A71" s="42" t="s">
        <v>80</v>
      </c>
      <c r="B71" s="46" t="s">
        <v>127</v>
      </c>
      <c r="C71" s="47" t="s">
        <v>78</v>
      </c>
      <c r="D71" s="16">
        <v>2000</v>
      </c>
      <c r="E71" s="16">
        <v>2000</v>
      </c>
      <c r="F71" s="16">
        <v>2000</v>
      </c>
    </row>
    <row r="72" spans="1:6" x14ac:dyDescent="0.25">
      <c r="A72" s="42" t="s">
        <v>68</v>
      </c>
      <c r="B72" s="46" t="s">
        <v>127</v>
      </c>
      <c r="C72" s="47" t="s">
        <v>79</v>
      </c>
      <c r="D72" s="16">
        <v>0.1</v>
      </c>
      <c r="E72" s="16">
        <v>0.1</v>
      </c>
      <c r="F72" s="16">
        <v>0.1</v>
      </c>
    </row>
    <row r="73" spans="1:6" x14ac:dyDescent="0.25">
      <c r="A73" s="42" t="s">
        <v>134</v>
      </c>
      <c r="B73" s="46" t="s">
        <v>128</v>
      </c>
      <c r="C73" s="47"/>
      <c r="D73" s="16">
        <f>D74</f>
        <v>430</v>
      </c>
      <c r="E73" s="16">
        <f t="shared" ref="E73:F74" si="24">E74</f>
        <v>0</v>
      </c>
      <c r="F73" s="16">
        <f t="shared" si="24"/>
        <v>0</v>
      </c>
    </row>
    <row r="74" spans="1:6" x14ac:dyDescent="0.25">
      <c r="A74" s="42" t="s">
        <v>135</v>
      </c>
      <c r="B74" s="46" t="s">
        <v>136</v>
      </c>
      <c r="C74" s="47"/>
      <c r="D74" s="16">
        <f>D75</f>
        <v>430</v>
      </c>
      <c r="E74" s="16">
        <f t="shared" si="24"/>
        <v>0</v>
      </c>
      <c r="F74" s="16">
        <f t="shared" si="24"/>
        <v>0</v>
      </c>
    </row>
    <row r="75" spans="1:6" ht="31.5" x14ac:dyDescent="0.25">
      <c r="A75" s="42" t="s">
        <v>138</v>
      </c>
      <c r="B75" s="46" t="s">
        <v>136</v>
      </c>
      <c r="C75" s="47" t="s">
        <v>137</v>
      </c>
      <c r="D75" s="16">
        <v>430</v>
      </c>
      <c r="E75" s="16">
        <v>0</v>
      </c>
      <c r="F75" s="62">
        <v>0</v>
      </c>
    </row>
    <row r="76" spans="1:6" ht="18.600000000000001" customHeight="1" x14ac:dyDescent="0.25">
      <c r="A76" s="42" t="s">
        <v>139</v>
      </c>
      <c r="B76" s="46" t="s">
        <v>129</v>
      </c>
      <c r="C76" s="47"/>
      <c r="D76" s="16">
        <f>D77</f>
        <v>723.2</v>
      </c>
      <c r="E76" s="16">
        <f>E77</f>
        <v>927.2</v>
      </c>
      <c r="F76" s="16">
        <f t="shared" ref="F76" si="25">F77</f>
        <v>932.9</v>
      </c>
    </row>
    <row r="77" spans="1:6" x14ac:dyDescent="0.25">
      <c r="A77" s="42" t="s">
        <v>83</v>
      </c>
      <c r="B77" s="46" t="s">
        <v>140</v>
      </c>
      <c r="C77" s="47"/>
      <c r="D77" s="16">
        <f>D78+D79</f>
        <v>723.2</v>
      </c>
      <c r="E77" s="16">
        <f>E78+E79</f>
        <v>927.2</v>
      </c>
      <c r="F77" s="16">
        <f t="shared" ref="F77" si="26">F78+F79</f>
        <v>932.9</v>
      </c>
    </row>
    <row r="78" spans="1:6" ht="47.25" x14ac:dyDescent="0.25">
      <c r="A78" s="42" t="s">
        <v>85</v>
      </c>
      <c r="B78" s="46" t="s">
        <v>140</v>
      </c>
      <c r="C78" s="47" t="s">
        <v>84</v>
      </c>
      <c r="D78" s="16">
        <v>723.2</v>
      </c>
      <c r="E78" s="51">
        <v>727.2</v>
      </c>
      <c r="F78" s="63">
        <v>732.9</v>
      </c>
    </row>
    <row r="79" spans="1:6" x14ac:dyDescent="0.25">
      <c r="A79" s="42" t="s">
        <v>80</v>
      </c>
      <c r="B79" s="46" t="s">
        <v>140</v>
      </c>
      <c r="C79" s="47" t="s">
        <v>78</v>
      </c>
      <c r="D79" s="16">
        <v>0</v>
      </c>
      <c r="E79" s="51">
        <v>200</v>
      </c>
      <c r="F79" s="51">
        <v>200</v>
      </c>
    </row>
    <row r="80" spans="1:6" x14ac:dyDescent="0.25">
      <c r="A80" s="42" t="s">
        <v>141</v>
      </c>
      <c r="B80" s="46" t="s">
        <v>130</v>
      </c>
      <c r="C80" s="47"/>
      <c r="D80" s="16">
        <f>D81</f>
        <v>631.4</v>
      </c>
      <c r="E80" s="16">
        <f>E81</f>
        <v>655.20000000000005</v>
      </c>
      <c r="F80" s="16">
        <f t="shared" ref="E80:F81" si="27">F81</f>
        <v>678</v>
      </c>
    </row>
    <row r="81" spans="1:6" x14ac:dyDescent="0.25">
      <c r="A81" s="42" t="s">
        <v>142</v>
      </c>
      <c r="B81" s="46" t="s">
        <v>131</v>
      </c>
      <c r="C81" s="47"/>
      <c r="D81" s="16">
        <f>D82</f>
        <v>631.4</v>
      </c>
      <c r="E81" s="16">
        <f t="shared" si="27"/>
        <v>655.20000000000005</v>
      </c>
      <c r="F81" s="16">
        <f t="shared" si="27"/>
        <v>678</v>
      </c>
    </row>
    <row r="82" spans="1:6" x14ac:dyDescent="0.25">
      <c r="A82" s="42" t="s">
        <v>80</v>
      </c>
      <c r="B82" s="46" t="s">
        <v>131</v>
      </c>
      <c r="C82" s="47" t="s">
        <v>78</v>
      </c>
      <c r="D82" s="16">
        <f>80+412+139.4</f>
        <v>631.4</v>
      </c>
      <c r="E82" s="16">
        <f>80+430+145.2</f>
        <v>655.20000000000005</v>
      </c>
      <c r="F82" s="16">
        <f>80+447+151</f>
        <v>678</v>
      </c>
    </row>
    <row r="83" spans="1:6" s="14" customFormat="1" ht="31.5" x14ac:dyDescent="0.25">
      <c r="A83" s="41" t="s">
        <v>238</v>
      </c>
      <c r="B83" s="45" t="s">
        <v>239</v>
      </c>
      <c r="C83" s="53"/>
      <c r="D83" s="15">
        <f t="shared" ref="D83:E83" si="28">D84</f>
        <v>18039.900000000001</v>
      </c>
      <c r="E83" s="15">
        <f t="shared" si="28"/>
        <v>0</v>
      </c>
      <c r="F83" s="15">
        <f>F84</f>
        <v>0</v>
      </c>
    </row>
    <row r="84" spans="1:6" x14ac:dyDescent="0.25">
      <c r="A84" s="42" t="s">
        <v>245</v>
      </c>
      <c r="B84" s="46" t="s">
        <v>244</v>
      </c>
      <c r="C84" s="47"/>
      <c r="D84" s="16">
        <f>D85</f>
        <v>18039.900000000001</v>
      </c>
      <c r="E84" s="16">
        <f t="shared" ref="E84" si="29">E86</f>
        <v>0</v>
      </c>
      <c r="F84" s="16">
        <f>F86</f>
        <v>0</v>
      </c>
    </row>
    <row r="85" spans="1:6" x14ac:dyDescent="0.25">
      <c r="A85" s="42" t="s">
        <v>237</v>
      </c>
      <c r="B85" s="46" t="s">
        <v>243</v>
      </c>
      <c r="C85" s="47"/>
      <c r="D85" s="16">
        <f>D86</f>
        <v>18039.900000000001</v>
      </c>
      <c r="E85" s="16">
        <v>0</v>
      </c>
      <c r="F85" s="16">
        <f>F86</f>
        <v>0</v>
      </c>
    </row>
    <row r="86" spans="1:6" x14ac:dyDescent="0.25">
      <c r="A86" s="42" t="s">
        <v>80</v>
      </c>
      <c r="B86" s="46" t="s">
        <v>243</v>
      </c>
      <c r="C86" s="47" t="s">
        <v>78</v>
      </c>
      <c r="D86" s="16">
        <v>18039.900000000001</v>
      </c>
      <c r="E86" s="16">
        <v>0</v>
      </c>
      <c r="F86" s="62"/>
    </row>
    <row r="87" spans="1:6" s="14" customFormat="1" x14ac:dyDescent="0.25">
      <c r="A87" s="60" t="s">
        <v>10</v>
      </c>
      <c r="B87" s="53" t="s">
        <v>41</v>
      </c>
      <c r="C87" s="53" t="s">
        <v>41</v>
      </c>
      <c r="D87" s="15">
        <f>D18+D34+D47+D67+D83</f>
        <v>65579.5</v>
      </c>
      <c r="E87" s="15">
        <f>E18+E34+E47+E67+E83</f>
        <v>36751</v>
      </c>
      <c r="F87" s="15">
        <f>F18+F34+F47+F67+F83</f>
        <v>33468.400000000001</v>
      </c>
    </row>
    <row r="88" spans="1:6" s="14" customFormat="1" ht="31.5" x14ac:dyDescent="0.25">
      <c r="A88" s="41" t="s">
        <v>143</v>
      </c>
      <c r="B88" s="45" t="s">
        <v>146</v>
      </c>
      <c r="C88" s="53"/>
      <c r="D88" s="15">
        <f>D89+D92+D95+D100</f>
        <v>9946.9</v>
      </c>
      <c r="E88" s="15">
        <f t="shared" ref="E88:F88" si="30">E89+E92+E95</f>
        <v>8536.4</v>
      </c>
      <c r="F88" s="15">
        <f t="shared" si="30"/>
        <v>8538.9</v>
      </c>
    </row>
    <row r="89" spans="1:6" x14ac:dyDescent="0.25">
      <c r="A89" s="42" t="s">
        <v>144</v>
      </c>
      <c r="B89" s="46" t="s">
        <v>147</v>
      </c>
      <c r="C89" s="47"/>
      <c r="D89" s="16">
        <f>D90</f>
        <v>1360.5</v>
      </c>
      <c r="E89" s="16">
        <f t="shared" ref="E89:F90" si="31">E90</f>
        <v>1360.5</v>
      </c>
      <c r="F89" s="16">
        <f t="shared" si="31"/>
        <v>1360.5</v>
      </c>
    </row>
    <row r="90" spans="1:6" x14ac:dyDescent="0.25">
      <c r="A90" s="42" t="s">
        <v>145</v>
      </c>
      <c r="B90" s="46" t="s">
        <v>148</v>
      </c>
      <c r="C90" s="47"/>
      <c r="D90" s="16">
        <f>D91</f>
        <v>1360.5</v>
      </c>
      <c r="E90" s="16">
        <f t="shared" si="31"/>
        <v>1360.5</v>
      </c>
      <c r="F90" s="16">
        <f t="shared" si="31"/>
        <v>1360.5</v>
      </c>
    </row>
    <row r="91" spans="1:6" ht="47.25" x14ac:dyDescent="0.25">
      <c r="A91" s="42" t="s">
        <v>85</v>
      </c>
      <c r="B91" s="46" t="s">
        <v>148</v>
      </c>
      <c r="C91" s="47" t="s">
        <v>84</v>
      </c>
      <c r="D91" s="16">
        <v>1360.5</v>
      </c>
      <c r="E91" s="16">
        <v>1360.5</v>
      </c>
      <c r="F91" s="16">
        <v>1360.5</v>
      </c>
    </row>
    <row r="92" spans="1:6" x14ac:dyDescent="0.25">
      <c r="A92" s="42" t="s">
        <v>149</v>
      </c>
      <c r="B92" s="46" t="s">
        <v>150</v>
      </c>
      <c r="C92" s="47"/>
      <c r="D92" s="16">
        <f>D93</f>
        <v>7107.5</v>
      </c>
      <c r="E92" s="16">
        <f t="shared" ref="E92:F93" si="32">E93</f>
        <v>7107.5</v>
      </c>
      <c r="F92" s="16">
        <f t="shared" si="32"/>
        <v>7107.5</v>
      </c>
    </row>
    <row r="93" spans="1:6" x14ac:dyDescent="0.25">
      <c r="A93" s="42" t="s">
        <v>145</v>
      </c>
      <c r="B93" s="46" t="s">
        <v>151</v>
      </c>
      <c r="C93" s="47"/>
      <c r="D93" s="16">
        <f>D94</f>
        <v>7107.5</v>
      </c>
      <c r="E93" s="16">
        <f t="shared" si="32"/>
        <v>7107.5</v>
      </c>
      <c r="F93" s="16">
        <f t="shared" si="32"/>
        <v>7107.5</v>
      </c>
    </row>
    <row r="94" spans="1:6" ht="47.25" x14ac:dyDescent="0.25">
      <c r="A94" s="42" t="s">
        <v>85</v>
      </c>
      <c r="B94" s="46" t="s">
        <v>151</v>
      </c>
      <c r="C94" s="47" t="s">
        <v>84</v>
      </c>
      <c r="D94" s="16">
        <v>7107.5</v>
      </c>
      <c r="E94" s="16">
        <v>7107.5</v>
      </c>
      <c r="F94" s="16">
        <v>7107.5</v>
      </c>
    </row>
    <row r="95" spans="1:6" x14ac:dyDescent="0.25">
      <c r="A95" s="42" t="s">
        <v>155</v>
      </c>
      <c r="B95" s="46" t="s">
        <v>152</v>
      </c>
      <c r="C95" s="47"/>
      <c r="D95" s="16">
        <f>D96+D98</f>
        <v>65.8</v>
      </c>
      <c r="E95" s="16">
        <f>E96+E98</f>
        <v>68.400000000000006</v>
      </c>
      <c r="F95" s="16">
        <f>F96+F98</f>
        <v>70.900000000000006</v>
      </c>
    </row>
    <row r="96" spans="1:6" ht="31.5" x14ac:dyDescent="0.25">
      <c r="A96" s="42" t="s">
        <v>154</v>
      </c>
      <c r="B96" s="46" t="s">
        <v>153</v>
      </c>
      <c r="C96" s="47"/>
      <c r="D96" s="16">
        <f>D97</f>
        <v>11.7</v>
      </c>
      <c r="E96" s="16">
        <f t="shared" ref="E96:F98" si="33">E97</f>
        <v>11.7</v>
      </c>
      <c r="F96" s="16">
        <f t="shared" si="33"/>
        <v>11.7</v>
      </c>
    </row>
    <row r="97" spans="1:6" x14ac:dyDescent="0.25">
      <c r="A97" s="42" t="s">
        <v>68</v>
      </c>
      <c r="B97" s="46" t="s">
        <v>153</v>
      </c>
      <c r="C97" s="47" t="s">
        <v>79</v>
      </c>
      <c r="D97" s="16">
        <v>11.7</v>
      </c>
      <c r="E97" s="16">
        <v>11.7</v>
      </c>
      <c r="F97" s="16">
        <v>11.7</v>
      </c>
    </row>
    <row r="98" spans="1:6" x14ac:dyDescent="0.25">
      <c r="A98" s="42" t="s">
        <v>267</v>
      </c>
      <c r="B98" s="46" t="s">
        <v>153</v>
      </c>
      <c r="C98" s="47"/>
      <c r="D98" s="16">
        <f>D99</f>
        <v>54.1</v>
      </c>
      <c r="E98" s="16">
        <f t="shared" si="33"/>
        <v>56.7</v>
      </c>
      <c r="F98" s="16">
        <f t="shared" si="33"/>
        <v>59.2</v>
      </c>
    </row>
    <row r="99" spans="1:6" x14ac:dyDescent="0.25">
      <c r="A99" s="42" t="s">
        <v>80</v>
      </c>
      <c r="B99" s="46" t="s">
        <v>250</v>
      </c>
      <c r="C99" s="47" t="s">
        <v>78</v>
      </c>
      <c r="D99" s="16">
        <v>54.1</v>
      </c>
      <c r="E99" s="16">
        <v>56.7</v>
      </c>
      <c r="F99" s="16">
        <v>59.2</v>
      </c>
    </row>
    <row r="100" spans="1:6" ht="31.5" x14ac:dyDescent="0.25">
      <c r="A100" s="42" t="s">
        <v>261</v>
      </c>
      <c r="B100" s="46" t="s">
        <v>269</v>
      </c>
      <c r="C100" s="47"/>
      <c r="D100" s="16">
        <f>D101</f>
        <v>1413.1</v>
      </c>
      <c r="E100" s="16">
        <f t="shared" ref="E100:F101" si="34">E101</f>
        <v>0</v>
      </c>
      <c r="F100" s="16">
        <f t="shared" si="34"/>
        <v>0</v>
      </c>
    </row>
    <row r="101" spans="1:6" x14ac:dyDescent="0.25">
      <c r="A101" s="42" t="s">
        <v>263</v>
      </c>
      <c r="B101" s="46" t="s">
        <v>271</v>
      </c>
      <c r="C101" s="47"/>
      <c r="D101" s="16">
        <f>D102</f>
        <v>1413.1</v>
      </c>
      <c r="E101" s="16">
        <f t="shared" si="34"/>
        <v>0</v>
      </c>
      <c r="F101" s="16">
        <f t="shared" si="34"/>
        <v>0</v>
      </c>
    </row>
    <row r="102" spans="1:6" x14ac:dyDescent="0.25">
      <c r="A102" s="42" t="s">
        <v>80</v>
      </c>
      <c r="B102" s="46" t="s">
        <v>271</v>
      </c>
      <c r="C102" s="47" t="s">
        <v>78</v>
      </c>
      <c r="D102" s="16">
        <f>1239.6+173.5</f>
        <v>1413.1</v>
      </c>
      <c r="E102" s="16">
        <v>0</v>
      </c>
      <c r="F102" s="16">
        <v>0</v>
      </c>
    </row>
    <row r="103" spans="1:6" s="14" customFormat="1" x14ac:dyDescent="0.25">
      <c r="A103" s="41" t="s">
        <v>159</v>
      </c>
      <c r="B103" s="45" t="s">
        <v>160</v>
      </c>
      <c r="C103" s="53"/>
      <c r="D103" s="15">
        <f>D104+D107</f>
        <v>865.09999999999991</v>
      </c>
      <c r="E103" s="15">
        <f t="shared" ref="E103:F103" si="35">E104+E107</f>
        <v>865.09999999999991</v>
      </c>
      <c r="F103" s="15">
        <f t="shared" si="35"/>
        <v>852.5</v>
      </c>
    </row>
    <row r="104" spans="1:6" s="52" customFormat="1" x14ac:dyDescent="0.25">
      <c r="A104" s="42" t="s">
        <v>162</v>
      </c>
      <c r="B104" s="46" t="s">
        <v>161</v>
      </c>
      <c r="C104" s="50"/>
      <c r="D104" s="51">
        <f>D105</f>
        <v>3.8</v>
      </c>
      <c r="E104" s="51">
        <f t="shared" ref="E104:F105" si="36">E105</f>
        <v>3.8</v>
      </c>
      <c r="F104" s="51">
        <f t="shared" si="36"/>
        <v>3.8</v>
      </c>
    </row>
    <row r="105" spans="1:6" ht="31.5" x14ac:dyDescent="0.25">
      <c r="A105" s="42" t="s">
        <v>157</v>
      </c>
      <c r="B105" s="46" t="s">
        <v>163</v>
      </c>
      <c r="C105" s="47"/>
      <c r="D105" s="16">
        <f>D106</f>
        <v>3.8</v>
      </c>
      <c r="E105" s="16">
        <f t="shared" si="36"/>
        <v>3.8</v>
      </c>
      <c r="F105" s="16">
        <f t="shared" si="36"/>
        <v>3.8</v>
      </c>
    </row>
    <row r="106" spans="1:6" x14ac:dyDescent="0.25">
      <c r="A106" s="42" t="s">
        <v>80</v>
      </c>
      <c r="B106" s="46" t="s">
        <v>163</v>
      </c>
      <c r="C106" s="47" t="s">
        <v>78</v>
      </c>
      <c r="D106" s="16">
        <v>3.8</v>
      </c>
      <c r="E106" s="16">
        <v>3.8</v>
      </c>
      <c r="F106" s="16">
        <v>3.8</v>
      </c>
    </row>
    <row r="107" spans="1:6" x14ac:dyDescent="0.25">
      <c r="A107" s="42" t="s">
        <v>166</v>
      </c>
      <c r="B107" s="46" t="s">
        <v>164</v>
      </c>
      <c r="C107" s="47"/>
      <c r="D107" s="16">
        <f>D108+D110</f>
        <v>861.3</v>
      </c>
      <c r="E107" s="16">
        <f t="shared" ref="E107:F107" si="37">E108+E110</f>
        <v>861.3</v>
      </c>
      <c r="F107" s="16">
        <f t="shared" si="37"/>
        <v>848.7</v>
      </c>
    </row>
    <row r="108" spans="1:6" ht="31.5" x14ac:dyDescent="0.25">
      <c r="A108" s="42" t="s">
        <v>158</v>
      </c>
      <c r="B108" s="46" t="s">
        <v>165</v>
      </c>
      <c r="C108" s="47"/>
      <c r="D108" s="16">
        <f>D109</f>
        <v>709.3</v>
      </c>
      <c r="E108" s="16">
        <f>E109</f>
        <v>778.3</v>
      </c>
      <c r="F108" s="16">
        <f>F109</f>
        <v>848.7</v>
      </c>
    </row>
    <row r="109" spans="1:6" ht="47.25" x14ac:dyDescent="0.25">
      <c r="A109" s="42" t="s">
        <v>85</v>
      </c>
      <c r="B109" s="46" t="s">
        <v>165</v>
      </c>
      <c r="C109" s="47" t="s">
        <v>84</v>
      </c>
      <c r="D109" s="16">
        <v>709.3</v>
      </c>
      <c r="E109" s="51">
        <v>778.3</v>
      </c>
      <c r="F109" s="51">
        <v>848.7</v>
      </c>
    </row>
    <row r="110" spans="1:6" ht="31.5" x14ac:dyDescent="0.25">
      <c r="A110" s="42" t="s">
        <v>158</v>
      </c>
      <c r="B110" s="46" t="s">
        <v>198</v>
      </c>
      <c r="C110" s="47"/>
      <c r="D110" s="16">
        <f>D111</f>
        <v>152</v>
      </c>
      <c r="E110" s="16">
        <f t="shared" ref="E110:F110" si="38">E111</f>
        <v>83</v>
      </c>
      <c r="F110" s="16">
        <f t="shared" si="38"/>
        <v>0</v>
      </c>
    </row>
    <row r="111" spans="1:6" ht="47.25" x14ac:dyDescent="0.25">
      <c r="A111" s="42" t="s">
        <v>85</v>
      </c>
      <c r="B111" s="46" t="s">
        <v>198</v>
      </c>
      <c r="C111" s="47" t="s">
        <v>84</v>
      </c>
      <c r="D111" s="16">
        <v>152</v>
      </c>
      <c r="E111" s="106">
        <v>83</v>
      </c>
      <c r="F111" s="106">
        <f>30.2-30.2</f>
        <v>0</v>
      </c>
    </row>
    <row r="112" spans="1:6" s="14" customFormat="1" x14ac:dyDescent="0.25">
      <c r="A112" s="41" t="s">
        <v>178</v>
      </c>
      <c r="B112" s="45" t="s">
        <v>167</v>
      </c>
      <c r="C112" s="53"/>
      <c r="D112" s="15">
        <f>D113+D116+D119</f>
        <v>505.79999999999995</v>
      </c>
      <c r="E112" s="15">
        <f t="shared" ref="E112:F112" si="39">E113+E116+E119</f>
        <v>0</v>
      </c>
      <c r="F112" s="15">
        <f t="shared" si="39"/>
        <v>0</v>
      </c>
    </row>
    <row r="113" spans="1:6" ht="31.5" x14ac:dyDescent="0.25">
      <c r="A113" s="42" t="s">
        <v>172</v>
      </c>
      <c r="B113" s="46" t="s">
        <v>168</v>
      </c>
      <c r="C113" s="47"/>
      <c r="D113" s="16">
        <f>D114</f>
        <v>66.099999999999994</v>
      </c>
      <c r="E113" s="16">
        <f t="shared" ref="E113:F114" si="40">E114</f>
        <v>0</v>
      </c>
      <c r="F113" s="16">
        <f t="shared" si="40"/>
        <v>0</v>
      </c>
    </row>
    <row r="114" spans="1:6" ht="31.5" x14ac:dyDescent="0.25">
      <c r="A114" s="42" t="s">
        <v>233</v>
      </c>
      <c r="B114" s="46" t="s">
        <v>169</v>
      </c>
      <c r="C114" s="47"/>
      <c r="D114" s="16">
        <f>D115</f>
        <v>66.099999999999994</v>
      </c>
      <c r="E114" s="16">
        <f t="shared" si="40"/>
        <v>0</v>
      </c>
      <c r="F114" s="16">
        <f t="shared" si="40"/>
        <v>0</v>
      </c>
    </row>
    <row r="115" spans="1:6" x14ac:dyDescent="0.25">
      <c r="A115" s="42" t="s">
        <v>94</v>
      </c>
      <c r="B115" s="46" t="s">
        <v>169</v>
      </c>
      <c r="C115" s="47" t="s">
        <v>103</v>
      </c>
      <c r="D115" s="16">
        <v>66.099999999999994</v>
      </c>
      <c r="E115" s="62">
        <v>0</v>
      </c>
      <c r="F115" s="62">
        <v>0</v>
      </c>
    </row>
    <row r="116" spans="1:6" x14ac:dyDescent="0.25">
      <c r="A116" s="42" t="s">
        <v>173</v>
      </c>
      <c r="B116" s="46" t="s">
        <v>170</v>
      </c>
      <c r="C116" s="47"/>
      <c r="D116" s="16">
        <f>D117</f>
        <v>162.69999999999999</v>
      </c>
      <c r="E116" s="16">
        <f t="shared" ref="E116:F117" si="41">E117</f>
        <v>0</v>
      </c>
      <c r="F116" s="16">
        <f t="shared" si="41"/>
        <v>0</v>
      </c>
    </row>
    <row r="117" spans="1:6" ht="31.5" x14ac:dyDescent="0.25">
      <c r="A117" s="42" t="s">
        <v>233</v>
      </c>
      <c r="B117" s="46" t="s">
        <v>171</v>
      </c>
      <c r="C117" s="47"/>
      <c r="D117" s="16">
        <f>D118</f>
        <v>162.69999999999999</v>
      </c>
      <c r="E117" s="16">
        <f t="shared" si="41"/>
        <v>0</v>
      </c>
      <c r="F117" s="16">
        <f t="shared" si="41"/>
        <v>0</v>
      </c>
    </row>
    <row r="118" spans="1:6" x14ac:dyDescent="0.25">
      <c r="A118" s="42" t="s">
        <v>94</v>
      </c>
      <c r="B118" s="46" t="s">
        <v>171</v>
      </c>
      <c r="C118" s="47" t="s">
        <v>103</v>
      </c>
      <c r="D118" s="16">
        <v>162.69999999999999</v>
      </c>
      <c r="E118" s="62">
        <v>0</v>
      </c>
      <c r="F118" s="62">
        <v>0</v>
      </c>
    </row>
    <row r="119" spans="1:6" x14ac:dyDescent="0.25">
      <c r="A119" s="61" t="s">
        <v>223</v>
      </c>
      <c r="B119" s="46" t="s">
        <v>174</v>
      </c>
      <c r="C119" s="47"/>
      <c r="D119" s="16">
        <f>D120</f>
        <v>277</v>
      </c>
      <c r="E119" s="16">
        <f t="shared" ref="E119:F120" si="42">E120</f>
        <v>0</v>
      </c>
      <c r="F119" s="16">
        <f t="shared" si="42"/>
        <v>0</v>
      </c>
    </row>
    <row r="120" spans="1:6" ht="31.5" x14ac:dyDescent="0.25">
      <c r="A120" s="61" t="s">
        <v>232</v>
      </c>
      <c r="B120" s="46" t="s">
        <v>183</v>
      </c>
      <c r="C120" s="47"/>
      <c r="D120" s="16">
        <f>D121</f>
        <v>277</v>
      </c>
      <c r="E120" s="16">
        <f t="shared" si="42"/>
        <v>0</v>
      </c>
      <c r="F120" s="16">
        <f t="shared" si="42"/>
        <v>0</v>
      </c>
    </row>
    <row r="121" spans="1:6" x14ac:dyDescent="0.25">
      <c r="A121" s="42" t="s">
        <v>94</v>
      </c>
      <c r="B121" s="46" t="s">
        <v>183</v>
      </c>
      <c r="C121" s="47" t="s">
        <v>103</v>
      </c>
      <c r="D121" s="16">
        <v>277</v>
      </c>
      <c r="E121" s="62">
        <v>0</v>
      </c>
      <c r="F121" s="62">
        <v>0</v>
      </c>
    </row>
    <row r="122" spans="1:6" s="14" customFormat="1" ht="31.5" x14ac:dyDescent="0.25">
      <c r="A122" s="41" t="s">
        <v>196</v>
      </c>
      <c r="B122" s="45" t="s">
        <v>195</v>
      </c>
      <c r="C122" s="53"/>
      <c r="D122" s="15">
        <f>D123</f>
        <v>100</v>
      </c>
      <c r="E122" s="15">
        <f t="shared" ref="E122:F122" si="43">E123</f>
        <v>100</v>
      </c>
      <c r="F122" s="15">
        <f t="shared" si="43"/>
        <v>100</v>
      </c>
    </row>
    <row r="123" spans="1:6" ht="31.5" x14ac:dyDescent="0.25">
      <c r="A123" s="42" t="s">
        <v>156</v>
      </c>
      <c r="B123" s="46" t="s">
        <v>197</v>
      </c>
      <c r="C123" s="47"/>
      <c r="D123" s="16">
        <f>D124</f>
        <v>100</v>
      </c>
      <c r="E123" s="16">
        <f t="shared" ref="E123:F123" si="44">E124</f>
        <v>100</v>
      </c>
      <c r="F123" s="16">
        <f t="shared" si="44"/>
        <v>100</v>
      </c>
    </row>
    <row r="124" spans="1:6" x14ac:dyDescent="0.25">
      <c r="A124" s="42" t="s">
        <v>68</v>
      </c>
      <c r="B124" s="46" t="s">
        <v>197</v>
      </c>
      <c r="C124" s="47" t="s">
        <v>79</v>
      </c>
      <c r="D124" s="16">
        <v>100</v>
      </c>
      <c r="E124" s="62">
        <v>100</v>
      </c>
      <c r="F124" s="62">
        <v>100</v>
      </c>
    </row>
    <row r="125" spans="1:6" s="14" customFormat="1" ht="20.45" customHeight="1" x14ac:dyDescent="0.25">
      <c r="A125" s="172" t="s">
        <v>11</v>
      </c>
      <c r="B125" s="172"/>
      <c r="C125" s="172"/>
      <c r="D125" s="15">
        <f>D122+D112+D103+D88</f>
        <v>11417.8</v>
      </c>
      <c r="E125" s="15">
        <f>E122+E112+E103+E88</f>
        <v>9501.5</v>
      </c>
      <c r="F125" s="15">
        <f>F122+F112+F103+F88</f>
        <v>9491.4</v>
      </c>
    </row>
    <row r="126" spans="1:6" ht="18.600000000000001" customHeight="1" x14ac:dyDescent="0.25">
      <c r="A126" s="56" t="s">
        <v>12</v>
      </c>
      <c r="D126" s="109">
        <v>0</v>
      </c>
      <c r="E126" s="109">
        <v>1207.2</v>
      </c>
      <c r="F126" s="109">
        <v>3765.1</v>
      </c>
    </row>
    <row r="127" spans="1:6" ht="12.6" customHeight="1" x14ac:dyDescent="0.25">
      <c r="A127" s="56"/>
      <c r="D127" s="109"/>
      <c r="E127" s="109"/>
      <c r="F127" s="109"/>
    </row>
    <row r="128" spans="1:6" ht="14.25" customHeight="1" x14ac:dyDescent="0.25"/>
    <row r="129" spans="1:6" ht="72.599999999999994" customHeight="1" x14ac:dyDescent="0.3">
      <c r="A129" s="122" t="s">
        <v>226</v>
      </c>
      <c r="B129" s="7"/>
      <c r="C129" s="7"/>
      <c r="E129" s="150" t="s">
        <v>288</v>
      </c>
      <c r="F129" s="150"/>
    </row>
    <row r="138" spans="1:6" x14ac:dyDescent="0.25">
      <c r="E138" s="14"/>
      <c r="F138" s="14"/>
    </row>
    <row r="162" spans="5:6" x14ac:dyDescent="0.25">
      <c r="E162" s="16"/>
    </row>
    <row r="163" spans="5:6" x14ac:dyDescent="0.25">
      <c r="E163" s="16"/>
    </row>
    <row r="164" spans="5:6" x14ac:dyDescent="0.25">
      <c r="E164" s="16"/>
    </row>
    <row r="165" spans="5:6" x14ac:dyDescent="0.25">
      <c r="E165" s="14"/>
      <c r="F165" s="14"/>
    </row>
    <row r="182" spans="5:6" x14ac:dyDescent="0.25">
      <c r="E182" s="14"/>
      <c r="F182" s="14"/>
    </row>
    <row r="186" spans="5:6" x14ac:dyDescent="0.25">
      <c r="E186" s="14"/>
      <c r="F186" s="14"/>
    </row>
    <row r="187" spans="5:6" x14ac:dyDescent="0.25">
      <c r="E187" s="14"/>
      <c r="F187" s="14"/>
    </row>
    <row r="199" spans="5:6" x14ac:dyDescent="0.25">
      <c r="E199" s="14"/>
      <c r="F199" s="14"/>
    </row>
    <row r="200" spans="5:6" x14ac:dyDescent="0.25">
      <c r="E200" s="52"/>
      <c r="F200" s="52"/>
    </row>
    <row r="208" spans="5:6" x14ac:dyDescent="0.25">
      <c r="E208" s="14"/>
      <c r="F208" s="14"/>
    </row>
    <row r="218" spans="5:6" x14ac:dyDescent="0.25">
      <c r="E218" s="14"/>
      <c r="F218" s="14"/>
    </row>
    <row r="219" spans="5:6" x14ac:dyDescent="0.25">
      <c r="E219" s="16"/>
    </row>
    <row r="220" spans="5:6" x14ac:dyDescent="0.25">
      <c r="E220" s="16"/>
    </row>
    <row r="225" spans="5:6" x14ac:dyDescent="0.25">
      <c r="E225" s="14"/>
      <c r="F225" s="14"/>
    </row>
    <row r="226" spans="5:6" x14ac:dyDescent="0.25">
      <c r="E226" s="14"/>
      <c r="F226" s="14"/>
    </row>
  </sheetData>
  <mergeCells count="18">
    <mergeCell ref="B1:F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E129:F129"/>
    <mergeCell ref="D14:F14"/>
    <mergeCell ref="A12:F12"/>
    <mergeCell ref="B14:B15"/>
    <mergeCell ref="C14:C15"/>
    <mergeCell ref="A125:C125"/>
    <mergeCell ref="A17:C17"/>
    <mergeCell ref="A14:A15"/>
  </mergeCells>
  <pageMargins left="0.78740157480314965" right="0.78740157480314965" top="1.1811023622047245" bottom="0.39370078740157483" header="0.31496062992125984" footer="0.31496062992125984"/>
  <pageSetup paperSize="9" scale="94" orientation="landscape" r:id="rId1"/>
  <rowBreaks count="1" manualBreakCount="1">
    <brk id="10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tabSelected="1" view="pageBreakPreview" topLeftCell="A91" zoomScaleNormal="100" zoomScaleSheetLayoutView="100" workbookViewId="0">
      <selection activeCell="G103" sqref="G103"/>
    </sheetView>
  </sheetViews>
  <sheetFormatPr defaultRowHeight="15.75" x14ac:dyDescent="0.25"/>
  <cols>
    <col min="1" max="1" width="65.875" customWidth="1"/>
    <col min="2" max="2" width="5.125" customWidth="1"/>
    <col min="3" max="4" width="4.125" customWidth="1"/>
    <col min="5" max="5" width="12.75" customWidth="1"/>
    <col min="6" max="6" width="4" customWidth="1"/>
    <col min="7" max="7" width="8.25" customWidth="1"/>
    <col min="8" max="9" width="8.5" customWidth="1"/>
  </cols>
  <sheetData>
    <row r="1" spans="1:10" ht="18.75" x14ac:dyDescent="0.3">
      <c r="D1" s="174" t="s">
        <v>4</v>
      </c>
      <c r="E1" s="174"/>
      <c r="F1" s="174"/>
      <c r="G1" s="174"/>
      <c r="H1" s="174"/>
      <c r="I1" s="174"/>
    </row>
    <row r="2" spans="1:10" ht="18.75" x14ac:dyDescent="0.3">
      <c r="D2" s="174" t="s">
        <v>0</v>
      </c>
      <c r="E2" s="174"/>
      <c r="F2" s="174"/>
      <c r="G2" s="174"/>
      <c r="H2" s="174"/>
      <c r="I2" s="174"/>
    </row>
    <row r="3" spans="1:10" ht="18.75" x14ac:dyDescent="0.3">
      <c r="D3" s="174" t="s">
        <v>1</v>
      </c>
      <c r="E3" s="174"/>
      <c r="F3" s="174"/>
      <c r="G3" s="174"/>
      <c r="H3" s="174"/>
      <c r="I3" s="174"/>
    </row>
    <row r="4" spans="1:10" ht="18.75" x14ac:dyDescent="0.3">
      <c r="D4" s="174" t="s">
        <v>2</v>
      </c>
      <c r="E4" s="174"/>
      <c r="F4" s="174"/>
      <c r="G4" s="174"/>
      <c r="H4" s="174"/>
      <c r="I4" s="174"/>
    </row>
    <row r="5" spans="1:10" ht="18.75" x14ac:dyDescent="0.3">
      <c r="D5" s="141"/>
      <c r="E5" s="175" t="s">
        <v>303</v>
      </c>
      <c r="F5" s="175"/>
      <c r="G5" s="175"/>
      <c r="H5" s="175"/>
      <c r="I5" s="175"/>
    </row>
    <row r="6" spans="1:10" ht="18.75" x14ac:dyDescent="0.3">
      <c r="D6" s="174" t="s">
        <v>292</v>
      </c>
      <c r="E6" s="174"/>
      <c r="F6" s="174"/>
      <c r="G6" s="174"/>
      <c r="H6" s="174"/>
      <c r="I6" s="174"/>
    </row>
    <row r="7" spans="1:10" ht="18.75" x14ac:dyDescent="0.3">
      <c r="D7" s="174" t="s">
        <v>0</v>
      </c>
      <c r="E7" s="174"/>
      <c r="F7" s="174"/>
      <c r="G7" s="174"/>
      <c r="H7" s="174"/>
      <c r="I7" s="174"/>
    </row>
    <row r="8" spans="1:10" ht="18.75" x14ac:dyDescent="0.3">
      <c r="D8" s="174" t="s">
        <v>1</v>
      </c>
      <c r="E8" s="174"/>
      <c r="F8" s="174"/>
      <c r="G8" s="174"/>
      <c r="H8" s="174"/>
      <c r="I8" s="174"/>
    </row>
    <row r="9" spans="1:10" ht="18.75" x14ac:dyDescent="0.3">
      <c r="D9" s="174" t="s">
        <v>2</v>
      </c>
      <c r="E9" s="174"/>
      <c r="F9" s="174"/>
      <c r="G9" s="174"/>
      <c r="H9" s="174"/>
      <c r="I9" s="174"/>
    </row>
    <row r="10" spans="1:10" ht="18.75" x14ac:dyDescent="0.3">
      <c r="D10" s="120"/>
      <c r="E10" s="175" t="s">
        <v>285</v>
      </c>
      <c r="F10" s="175"/>
      <c r="G10" s="175"/>
      <c r="H10" s="175"/>
      <c r="I10" s="175"/>
    </row>
    <row r="11" spans="1:10" ht="18.75" x14ac:dyDescent="0.3">
      <c r="D11" s="174"/>
      <c r="E11" s="174"/>
      <c r="F11" s="174"/>
      <c r="G11" s="174"/>
      <c r="H11" s="174"/>
      <c r="I11" s="174"/>
    </row>
    <row r="12" spans="1:10" ht="35.450000000000003" customHeight="1" x14ac:dyDescent="0.3">
      <c r="A12" s="146" t="s">
        <v>255</v>
      </c>
      <c r="B12" s="146"/>
      <c r="C12" s="146"/>
      <c r="D12" s="146"/>
      <c r="E12" s="146"/>
      <c r="F12" s="146"/>
      <c r="G12" s="146"/>
      <c r="H12" s="146"/>
      <c r="I12" s="146"/>
    </row>
    <row r="14" spans="1:10" ht="15.6" customHeight="1" x14ac:dyDescent="0.25">
      <c r="A14" s="171" t="s">
        <v>9</v>
      </c>
      <c r="B14" s="176" t="s">
        <v>221</v>
      </c>
      <c r="C14" s="176" t="s">
        <v>214</v>
      </c>
      <c r="D14" s="176" t="s">
        <v>215</v>
      </c>
      <c r="E14" s="176" t="s">
        <v>219</v>
      </c>
      <c r="F14" s="176" t="s">
        <v>220</v>
      </c>
      <c r="G14" s="171" t="s">
        <v>8</v>
      </c>
      <c r="H14" s="171"/>
      <c r="I14" s="171"/>
    </row>
    <row r="15" spans="1:10" s="7" customFormat="1" ht="19.149999999999999" customHeight="1" x14ac:dyDescent="0.25">
      <c r="A15" s="171"/>
      <c r="B15" s="176"/>
      <c r="C15" s="176"/>
      <c r="D15" s="176"/>
      <c r="E15" s="176"/>
      <c r="F15" s="176"/>
      <c r="G15" s="103" t="s">
        <v>200</v>
      </c>
      <c r="H15" s="92" t="s">
        <v>249</v>
      </c>
      <c r="I15" s="103" t="s">
        <v>252</v>
      </c>
      <c r="J15" s="1"/>
    </row>
    <row r="16" spans="1:10" x14ac:dyDescent="0.25">
      <c r="A16" s="91">
        <v>1</v>
      </c>
      <c r="B16" s="91">
        <v>2</v>
      </c>
      <c r="C16" s="91">
        <v>3</v>
      </c>
      <c r="D16" s="91">
        <v>4</v>
      </c>
      <c r="E16" s="91">
        <v>5</v>
      </c>
      <c r="F16" s="91">
        <v>6</v>
      </c>
      <c r="G16" s="91">
        <v>7</v>
      </c>
      <c r="H16" s="91">
        <v>8</v>
      </c>
      <c r="I16" s="91">
        <v>9</v>
      </c>
    </row>
    <row r="17" spans="1:11" x14ac:dyDescent="0.25">
      <c r="A17" s="41" t="s">
        <v>217</v>
      </c>
      <c r="B17" s="45"/>
      <c r="C17" s="69"/>
      <c r="D17" s="69"/>
      <c r="E17" s="69"/>
      <c r="F17" s="69"/>
      <c r="G17" s="67">
        <f>G18</f>
        <v>76997.299999999988</v>
      </c>
      <c r="H17" s="67">
        <f>H18</f>
        <v>47459.7</v>
      </c>
      <c r="I17" s="67">
        <f>I18</f>
        <v>46724.899999999994</v>
      </c>
      <c r="K17" s="68"/>
    </row>
    <row r="18" spans="1:11" ht="31.5" x14ac:dyDescent="0.25">
      <c r="A18" s="41" t="s">
        <v>149</v>
      </c>
      <c r="B18" s="45">
        <v>992</v>
      </c>
      <c r="C18" s="69"/>
      <c r="D18" s="69"/>
      <c r="E18" s="69"/>
      <c r="F18" s="69"/>
      <c r="G18" s="70">
        <f>G19+G79+G87+G103+G119+G144+G150+G165+G171</f>
        <v>76997.299999999988</v>
      </c>
      <c r="H18" s="70">
        <f>H19+H79+H87+H103+H119+H144+H150+H165+H171</f>
        <v>47459.7</v>
      </c>
      <c r="I18" s="70">
        <f>I19+I79+I87+I103+I119+I144+I150+I165+I171</f>
        <v>46724.899999999994</v>
      </c>
    </row>
    <row r="19" spans="1:11" s="74" customFormat="1" x14ac:dyDescent="0.25">
      <c r="A19" s="71" t="s">
        <v>179</v>
      </c>
      <c r="B19" s="72">
        <v>992</v>
      </c>
      <c r="C19" s="72" t="s">
        <v>54</v>
      </c>
      <c r="D19" s="72"/>
      <c r="E19" s="72"/>
      <c r="F19" s="72"/>
      <c r="G19" s="86">
        <f>G20+G25+G37+G45+G49+G53</f>
        <v>21966.699999999997</v>
      </c>
      <c r="H19" s="86">
        <f>H20+H25+H37+H49+H53</f>
        <v>19595.5</v>
      </c>
      <c r="I19" s="86">
        <f>I20+I25+I37+I49+I53</f>
        <v>19585</v>
      </c>
    </row>
    <row r="20" spans="1:11" ht="31.5" x14ac:dyDescent="0.25">
      <c r="A20" s="42" t="s">
        <v>43</v>
      </c>
      <c r="B20" s="46">
        <v>992</v>
      </c>
      <c r="C20" s="46" t="s">
        <v>54</v>
      </c>
      <c r="D20" s="46" t="s">
        <v>55</v>
      </c>
      <c r="E20" s="46"/>
      <c r="F20" s="46"/>
      <c r="G20" s="75">
        <f t="shared" ref="G20:I21" si="0">G21</f>
        <v>1360.5</v>
      </c>
      <c r="H20" s="75">
        <f t="shared" si="0"/>
        <v>1360.5</v>
      </c>
      <c r="I20" s="75">
        <f t="shared" si="0"/>
        <v>1360.5</v>
      </c>
    </row>
    <row r="21" spans="1:11" ht="31.5" x14ac:dyDescent="0.25">
      <c r="A21" s="42" t="s">
        <v>143</v>
      </c>
      <c r="B21" s="46">
        <v>992</v>
      </c>
      <c r="C21" s="46" t="s">
        <v>54</v>
      </c>
      <c r="D21" s="46" t="s">
        <v>55</v>
      </c>
      <c r="E21" s="46" t="s">
        <v>146</v>
      </c>
      <c r="F21" s="46"/>
      <c r="G21" s="75">
        <f t="shared" si="0"/>
        <v>1360.5</v>
      </c>
      <c r="H21" s="75">
        <f t="shared" si="0"/>
        <v>1360.5</v>
      </c>
      <c r="I21" s="75">
        <f t="shared" si="0"/>
        <v>1360.5</v>
      </c>
    </row>
    <row r="22" spans="1:11" x14ac:dyDescent="0.25">
      <c r="A22" s="42" t="s">
        <v>144</v>
      </c>
      <c r="B22" s="46">
        <v>992</v>
      </c>
      <c r="C22" s="46" t="s">
        <v>54</v>
      </c>
      <c r="D22" s="46" t="s">
        <v>55</v>
      </c>
      <c r="E22" s="46" t="s">
        <v>147</v>
      </c>
      <c r="F22" s="46"/>
      <c r="G22" s="75">
        <f>G24</f>
        <v>1360.5</v>
      </c>
      <c r="H22" s="75">
        <f>H24</f>
        <v>1360.5</v>
      </c>
      <c r="I22" s="75">
        <f>I24</f>
        <v>1360.5</v>
      </c>
    </row>
    <row r="23" spans="1:11" x14ac:dyDescent="0.25">
      <c r="A23" s="42" t="s">
        <v>180</v>
      </c>
      <c r="B23" s="46">
        <v>992</v>
      </c>
      <c r="C23" s="46" t="s">
        <v>54</v>
      </c>
      <c r="D23" s="46" t="s">
        <v>55</v>
      </c>
      <c r="E23" s="46" t="s">
        <v>148</v>
      </c>
      <c r="F23" s="46"/>
      <c r="G23" s="75">
        <f>G24</f>
        <v>1360.5</v>
      </c>
      <c r="H23" s="75">
        <f>H24</f>
        <v>1360.5</v>
      </c>
      <c r="I23" s="75">
        <f>I24</f>
        <v>1360.5</v>
      </c>
    </row>
    <row r="24" spans="1:11" ht="63" x14ac:dyDescent="0.25">
      <c r="A24" s="42" t="s">
        <v>85</v>
      </c>
      <c r="B24" s="46">
        <v>992</v>
      </c>
      <c r="C24" s="46" t="s">
        <v>54</v>
      </c>
      <c r="D24" s="46" t="s">
        <v>55</v>
      </c>
      <c r="E24" s="46" t="s">
        <v>148</v>
      </c>
      <c r="F24" s="46" t="s">
        <v>84</v>
      </c>
      <c r="G24" s="75">
        <v>1360.5</v>
      </c>
      <c r="H24" s="75">
        <v>1360.5</v>
      </c>
      <c r="I24" s="75">
        <v>1360.5</v>
      </c>
    </row>
    <row r="25" spans="1:11" ht="47.25" x14ac:dyDescent="0.25">
      <c r="A25" s="42" t="s">
        <v>181</v>
      </c>
      <c r="B25" s="46">
        <v>992</v>
      </c>
      <c r="C25" s="46" t="s">
        <v>54</v>
      </c>
      <c r="D25" s="46" t="s">
        <v>57</v>
      </c>
      <c r="E25" s="46"/>
      <c r="F25" s="46"/>
      <c r="G25" s="75">
        <f>G26+G30+G34</f>
        <v>7388.3</v>
      </c>
      <c r="H25" s="75">
        <f>H26+H30</f>
        <v>7111.3</v>
      </c>
      <c r="I25" s="75">
        <f>I26+I30</f>
        <v>7111.3</v>
      </c>
    </row>
    <row r="26" spans="1:11" ht="31.5" x14ac:dyDescent="0.25">
      <c r="A26" s="42" t="s">
        <v>143</v>
      </c>
      <c r="B26" s="46">
        <v>992</v>
      </c>
      <c r="C26" s="46" t="s">
        <v>54</v>
      </c>
      <c r="D26" s="46" t="s">
        <v>57</v>
      </c>
      <c r="E26" s="46" t="s">
        <v>146</v>
      </c>
      <c r="F26" s="46"/>
      <c r="G26" s="75">
        <f>G27</f>
        <v>7107.5</v>
      </c>
      <c r="H26" s="75">
        <f t="shared" ref="H26:I26" si="1">H27</f>
        <v>7107.5</v>
      </c>
      <c r="I26" s="75">
        <f t="shared" si="1"/>
        <v>7107.5</v>
      </c>
    </row>
    <row r="27" spans="1:11" ht="31.5" x14ac:dyDescent="0.25">
      <c r="A27" s="42" t="s">
        <v>149</v>
      </c>
      <c r="B27" s="46">
        <v>992</v>
      </c>
      <c r="C27" s="46" t="s">
        <v>54</v>
      </c>
      <c r="D27" s="46" t="s">
        <v>57</v>
      </c>
      <c r="E27" s="46" t="s">
        <v>150</v>
      </c>
      <c r="F27" s="46"/>
      <c r="G27" s="75">
        <f>G28</f>
        <v>7107.5</v>
      </c>
      <c r="H27" s="75">
        <f>H28</f>
        <v>7107.5</v>
      </c>
      <c r="I27" s="75">
        <f>I28</f>
        <v>7107.5</v>
      </c>
    </row>
    <row r="28" spans="1:11" x14ac:dyDescent="0.25">
      <c r="A28" s="42" t="s">
        <v>180</v>
      </c>
      <c r="B28" s="46">
        <v>992</v>
      </c>
      <c r="C28" s="46" t="s">
        <v>54</v>
      </c>
      <c r="D28" s="46" t="s">
        <v>57</v>
      </c>
      <c r="E28" s="46" t="s">
        <v>151</v>
      </c>
      <c r="F28" s="46"/>
      <c r="G28" s="75">
        <f>G29</f>
        <v>7107.5</v>
      </c>
      <c r="H28" s="75">
        <f>H29</f>
        <v>7107.5</v>
      </c>
      <c r="I28" s="75">
        <f>I29</f>
        <v>7107.5</v>
      </c>
    </row>
    <row r="29" spans="1:11" ht="63" x14ac:dyDescent="0.25">
      <c r="A29" s="42" t="s">
        <v>85</v>
      </c>
      <c r="B29" s="46">
        <v>992</v>
      </c>
      <c r="C29" s="46" t="s">
        <v>54</v>
      </c>
      <c r="D29" s="46" t="s">
        <v>57</v>
      </c>
      <c r="E29" s="46" t="s">
        <v>151</v>
      </c>
      <c r="F29" s="46" t="s">
        <v>84</v>
      </c>
      <c r="G29" s="75">
        <v>7107.5</v>
      </c>
      <c r="H29" s="75">
        <v>7107.5</v>
      </c>
      <c r="I29" s="75">
        <v>7107.5</v>
      </c>
    </row>
    <row r="30" spans="1:11" x14ac:dyDescent="0.25">
      <c r="A30" s="42" t="s">
        <v>159</v>
      </c>
      <c r="B30" s="46" t="s">
        <v>182</v>
      </c>
      <c r="C30" s="46" t="s">
        <v>54</v>
      </c>
      <c r="D30" s="46" t="s">
        <v>57</v>
      </c>
      <c r="E30" s="46" t="s">
        <v>160</v>
      </c>
      <c r="F30" s="46"/>
      <c r="G30" s="75">
        <f t="shared" ref="G30:I32" si="2">G31</f>
        <v>3.8</v>
      </c>
      <c r="H30" s="75">
        <f t="shared" si="2"/>
        <v>3.8</v>
      </c>
      <c r="I30" s="75">
        <f t="shared" si="2"/>
        <v>3.8</v>
      </c>
    </row>
    <row r="31" spans="1:11" ht="19.899999999999999" customHeight="1" x14ac:dyDescent="0.25">
      <c r="A31" s="42" t="s">
        <v>162</v>
      </c>
      <c r="B31" s="46">
        <v>992</v>
      </c>
      <c r="C31" s="46" t="s">
        <v>54</v>
      </c>
      <c r="D31" s="46" t="s">
        <v>57</v>
      </c>
      <c r="E31" s="46" t="s">
        <v>161</v>
      </c>
      <c r="F31" s="46"/>
      <c r="G31" s="75">
        <f t="shared" si="2"/>
        <v>3.8</v>
      </c>
      <c r="H31" s="75">
        <f t="shared" si="2"/>
        <v>3.8</v>
      </c>
      <c r="I31" s="75">
        <f t="shared" si="2"/>
        <v>3.8</v>
      </c>
    </row>
    <row r="32" spans="1:11" ht="33" customHeight="1" x14ac:dyDescent="0.25">
      <c r="A32" s="42" t="s">
        <v>157</v>
      </c>
      <c r="B32" s="46" t="s">
        <v>182</v>
      </c>
      <c r="C32" s="46" t="s">
        <v>54</v>
      </c>
      <c r="D32" s="46" t="s">
        <v>57</v>
      </c>
      <c r="E32" s="46" t="s">
        <v>163</v>
      </c>
      <c r="F32" s="46"/>
      <c r="G32" s="75">
        <f t="shared" si="2"/>
        <v>3.8</v>
      </c>
      <c r="H32" s="75">
        <f t="shared" si="2"/>
        <v>3.8</v>
      </c>
      <c r="I32" s="75">
        <f t="shared" si="2"/>
        <v>3.8</v>
      </c>
    </row>
    <row r="33" spans="1:9" ht="31.5" x14ac:dyDescent="0.25">
      <c r="A33" s="42" t="s">
        <v>69</v>
      </c>
      <c r="B33" s="46" t="s">
        <v>182</v>
      </c>
      <c r="C33" s="46" t="s">
        <v>54</v>
      </c>
      <c r="D33" s="46" t="s">
        <v>57</v>
      </c>
      <c r="E33" s="46" t="s">
        <v>163</v>
      </c>
      <c r="F33" s="46" t="s">
        <v>78</v>
      </c>
      <c r="G33" s="75">
        <v>3.8</v>
      </c>
      <c r="H33" s="75">
        <v>3.8</v>
      </c>
      <c r="I33" s="75">
        <v>3.8</v>
      </c>
    </row>
    <row r="34" spans="1:9" x14ac:dyDescent="0.25">
      <c r="A34" s="42" t="s">
        <v>222</v>
      </c>
      <c r="B34" s="42">
        <v>992</v>
      </c>
      <c r="C34" s="46" t="s">
        <v>54</v>
      </c>
      <c r="D34" s="46" t="s">
        <v>57</v>
      </c>
      <c r="E34" s="46" t="s">
        <v>174</v>
      </c>
      <c r="F34" s="46"/>
      <c r="G34" s="75">
        <f t="shared" ref="G34:I35" si="3">G35</f>
        <v>277</v>
      </c>
      <c r="H34" s="75">
        <f t="shared" si="3"/>
        <v>0</v>
      </c>
      <c r="I34" s="75">
        <f t="shared" si="3"/>
        <v>0</v>
      </c>
    </row>
    <row r="35" spans="1:9" ht="33.6" customHeight="1" x14ac:dyDescent="0.25">
      <c r="A35" s="42" t="s">
        <v>232</v>
      </c>
      <c r="B35" s="42">
        <v>992</v>
      </c>
      <c r="C35" s="46" t="s">
        <v>54</v>
      </c>
      <c r="D35" s="46" t="s">
        <v>57</v>
      </c>
      <c r="E35" s="46" t="s">
        <v>183</v>
      </c>
      <c r="F35" s="46"/>
      <c r="G35" s="75">
        <f t="shared" si="3"/>
        <v>277</v>
      </c>
      <c r="H35" s="75">
        <f t="shared" si="3"/>
        <v>0</v>
      </c>
      <c r="I35" s="75">
        <f t="shared" si="3"/>
        <v>0</v>
      </c>
    </row>
    <row r="36" spans="1:9" x14ac:dyDescent="0.25">
      <c r="A36" s="42" t="s">
        <v>94</v>
      </c>
      <c r="B36" s="42">
        <v>992</v>
      </c>
      <c r="C36" s="46" t="s">
        <v>54</v>
      </c>
      <c r="D36" s="46" t="s">
        <v>57</v>
      </c>
      <c r="E36" s="46" t="s">
        <v>183</v>
      </c>
      <c r="F36" s="46" t="s">
        <v>103</v>
      </c>
      <c r="G36" s="75">
        <v>277</v>
      </c>
      <c r="H36" s="75">
        <v>0</v>
      </c>
      <c r="I36" s="75">
        <v>0</v>
      </c>
    </row>
    <row r="37" spans="1:9" ht="31.5" x14ac:dyDescent="0.25">
      <c r="A37" s="42" t="s">
        <v>45</v>
      </c>
      <c r="B37" s="42">
        <v>992</v>
      </c>
      <c r="C37" s="46" t="s">
        <v>54</v>
      </c>
      <c r="D37" s="46" t="s">
        <v>63</v>
      </c>
      <c r="E37" s="46"/>
      <c r="F37" s="46"/>
      <c r="G37" s="75">
        <f>G38</f>
        <v>228.79999999999998</v>
      </c>
      <c r="H37" s="75">
        <f>H38</f>
        <v>0</v>
      </c>
      <c r="I37" s="75">
        <f>I38</f>
        <v>0</v>
      </c>
    </row>
    <row r="38" spans="1:9" s="66" customFormat="1" x14ac:dyDescent="0.25">
      <c r="A38" s="42" t="s">
        <v>178</v>
      </c>
      <c r="B38" s="42">
        <v>992</v>
      </c>
      <c r="C38" s="46" t="s">
        <v>54</v>
      </c>
      <c r="D38" s="46" t="s">
        <v>63</v>
      </c>
      <c r="E38" s="46" t="s">
        <v>167</v>
      </c>
      <c r="F38" s="46"/>
      <c r="G38" s="75">
        <f>G39+G42</f>
        <v>228.79999999999998</v>
      </c>
      <c r="H38" s="75">
        <f>H39+H42+H34</f>
        <v>0</v>
      </c>
      <c r="I38" s="75">
        <f>I39+I42+I34</f>
        <v>0</v>
      </c>
    </row>
    <row r="39" spans="1:9" ht="31.5" x14ac:dyDescent="0.25">
      <c r="A39" s="42" t="s">
        <v>172</v>
      </c>
      <c r="B39" s="42">
        <v>992</v>
      </c>
      <c r="C39" s="46" t="s">
        <v>54</v>
      </c>
      <c r="D39" s="46" t="s">
        <v>63</v>
      </c>
      <c r="E39" s="46" t="s">
        <v>168</v>
      </c>
      <c r="F39" s="46"/>
      <c r="G39" s="75">
        <f t="shared" ref="G39:I40" si="4">G40</f>
        <v>66.099999999999994</v>
      </c>
      <c r="H39" s="75">
        <f t="shared" si="4"/>
        <v>0</v>
      </c>
      <c r="I39" s="75">
        <f t="shared" si="4"/>
        <v>0</v>
      </c>
    </row>
    <row r="40" spans="1:9" ht="47.25" x14ac:dyDescent="0.25">
      <c r="A40" s="42" t="s">
        <v>233</v>
      </c>
      <c r="B40" s="42">
        <v>992</v>
      </c>
      <c r="C40" s="46" t="s">
        <v>54</v>
      </c>
      <c r="D40" s="46" t="s">
        <v>63</v>
      </c>
      <c r="E40" s="46" t="s">
        <v>169</v>
      </c>
      <c r="F40" s="46"/>
      <c r="G40" s="75">
        <f t="shared" si="4"/>
        <v>66.099999999999994</v>
      </c>
      <c r="H40" s="75">
        <f t="shared" si="4"/>
        <v>0</v>
      </c>
      <c r="I40" s="75">
        <f t="shared" si="4"/>
        <v>0</v>
      </c>
    </row>
    <row r="41" spans="1:9" x14ac:dyDescent="0.25">
      <c r="A41" s="42" t="s">
        <v>94</v>
      </c>
      <c r="B41" s="42">
        <v>992</v>
      </c>
      <c r="C41" s="46" t="s">
        <v>54</v>
      </c>
      <c r="D41" s="46" t="s">
        <v>63</v>
      </c>
      <c r="E41" s="46" t="s">
        <v>169</v>
      </c>
      <c r="F41" s="46" t="s">
        <v>103</v>
      </c>
      <c r="G41" s="75">
        <v>66.099999999999994</v>
      </c>
      <c r="H41" s="75">
        <v>0</v>
      </c>
      <c r="I41" s="75">
        <v>0</v>
      </c>
    </row>
    <row r="42" spans="1:9" ht="31.5" x14ac:dyDescent="0.25">
      <c r="A42" s="42" t="s">
        <v>173</v>
      </c>
      <c r="B42" s="42">
        <v>992</v>
      </c>
      <c r="C42" s="46" t="s">
        <v>54</v>
      </c>
      <c r="D42" s="46" t="s">
        <v>63</v>
      </c>
      <c r="E42" s="46" t="s">
        <v>170</v>
      </c>
      <c r="F42" s="46"/>
      <c r="G42" s="75">
        <f t="shared" ref="G42:I43" si="5">G43</f>
        <v>162.69999999999999</v>
      </c>
      <c r="H42" s="75">
        <f t="shared" si="5"/>
        <v>0</v>
      </c>
      <c r="I42" s="75">
        <f t="shared" si="5"/>
        <v>0</v>
      </c>
    </row>
    <row r="43" spans="1:9" ht="47.25" x14ac:dyDescent="0.25">
      <c r="A43" s="42" t="s">
        <v>233</v>
      </c>
      <c r="B43" s="42">
        <v>992</v>
      </c>
      <c r="C43" s="46" t="s">
        <v>54</v>
      </c>
      <c r="D43" s="46" t="s">
        <v>63</v>
      </c>
      <c r="E43" s="46" t="s">
        <v>171</v>
      </c>
      <c r="F43" s="46"/>
      <c r="G43" s="75">
        <f t="shared" si="5"/>
        <v>162.69999999999999</v>
      </c>
      <c r="H43" s="75">
        <f t="shared" si="5"/>
        <v>0</v>
      </c>
      <c r="I43" s="75">
        <f t="shared" si="5"/>
        <v>0</v>
      </c>
    </row>
    <row r="44" spans="1:9" x14ac:dyDescent="0.25">
      <c r="A44" s="42" t="s">
        <v>94</v>
      </c>
      <c r="B44" s="42">
        <v>992</v>
      </c>
      <c r="C44" s="46" t="s">
        <v>54</v>
      </c>
      <c r="D44" s="46" t="s">
        <v>63</v>
      </c>
      <c r="E44" s="46" t="s">
        <v>171</v>
      </c>
      <c r="F44" s="46" t="s">
        <v>103</v>
      </c>
      <c r="G44" s="75">
        <v>162.69999999999999</v>
      </c>
      <c r="H44" s="75">
        <v>0</v>
      </c>
      <c r="I44" s="75">
        <v>0</v>
      </c>
    </row>
    <row r="45" spans="1:9" x14ac:dyDescent="0.25">
      <c r="A45" s="42" t="s">
        <v>260</v>
      </c>
      <c r="B45" s="42">
        <v>992</v>
      </c>
      <c r="C45" s="46" t="s">
        <v>54</v>
      </c>
      <c r="D45" s="46" t="s">
        <v>59</v>
      </c>
      <c r="E45" s="46"/>
      <c r="F45" s="46"/>
      <c r="G45" s="75">
        <f>G46</f>
        <v>1413.1</v>
      </c>
      <c r="H45" s="75">
        <f>H46</f>
        <v>0</v>
      </c>
      <c r="I45" s="75">
        <f>I46</f>
        <v>0</v>
      </c>
    </row>
    <row r="46" spans="1:9" ht="31.5" x14ac:dyDescent="0.25">
      <c r="A46" s="42" t="s">
        <v>261</v>
      </c>
      <c r="B46" s="42">
        <v>992</v>
      </c>
      <c r="C46" s="46" t="s">
        <v>54</v>
      </c>
      <c r="D46" s="46" t="s">
        <v>59</v>
      </c>
      <c r="E46" s="46" t="s">
        <v>262</v>
      </c>
      <c r="F46" s="46"/>
      <c r="G46" s="75">
        <f>G47</f>
        <v>1413.1</v>
      </c>
      <c r="H46" s="75">
        <f t="shared" ref="H46:I46" si="6">H47</f>
        <v>0</v>
      </c>
      <c r="I46" s="75">
        <f t="shared" si="6"/>
        <v>0</v>
      </c>
    </row>
    <row r="47" spans="1:9" ht="31.5" x14ac:dyDescent="0.25">
      <c r="A47" s="42" t="s">
        <v>263</v>
      </c>
      <c r="B47" s="42">
        <v>992</v>
      </c>
      <c r="C47" s="46" t="s">
        <v>54</v>
      </c>
      <c r="D47" s="46" t="s">
        <v>59</v>
      </c>
      <c r="E47" s="46" t="s">
        <v>271</v>
      </c>
      <c r="F47" s="46"/>
      <c r="G47" s="75">
        <f>G48</f>
        <v>1413.1</v>
      </c>
      <c r="H47" s="75">
        <f t="shared" ref="H47:I47" si="7">H48</f>
        <v>0</v>
      </c>
      <c r="I47" s="75">
        <f t="shared" si="7"/>
        <v>0</v>
      </c>
    </row>
    <row r="48" spans="1:9" ht="31.5" x14ac:dyDescent="0.25">
      <c r="A48" s="42" t="s">
        <v>80</v>
      </c>
      <c r="B48" s="42">
        <v>992</v>
      </c>
      <c r="C48" s="46" t="s">
        <v>54</v>
      </c>
      <c r="D48" s="46" t="s">
        <v>59</v>
      </c>
      <c r="E48" s="46" t="s">
        <v>271</v>
      </c>
      <c r="F48" s="46" t="s">
        <v>78</v>
      </c>
      <c r="G48" s="75">
        <f>1413.1</f>
        <v>1413.1</v>
      </c>
      <c r="H48" s="75">
        <v>0</v>
      </c>
      <c r="I48" s="75">
        <v>0</v>
      </c>
    </row>
    <row r="49" spans="1:10" x14ac:dyDescent="0.25">
      <c r="A49" s="42" t="s">
        <v>193</v>
      </c>
      <c r="B49" s="46" t="s">
        <v>182</v>
      </c>
      <c r="C49" s="46" t="s">
        <v>54</v>
      </c>
      <c r="D49" s="46" t="s">
        <v>61</v>
      </c>
      <c r="E49" s="46"/>
      <c r="F49" s="46"/>
      <c r="G49" s="75">
        <f t="shared" ref="G49:I51" si="8">G50</f>
        <v>100</v>
      </c>
      <c r="H49" s="75">
        <f t="shared" si="8"/>
        <v>100</v>
      </c>
      <c r="I49" s="75">
        <f t="shared" si="8"/>
        <v>100</v>
      </c>
    </row>
    <row r="50" spans="1:10" ht="31.5" x14ac:dyDescent="0.25">
      <c r="A50" s="42" t="s">
        <v>196</v>
      </c>
      <c r="B50" s="46">
        <v>992</v>
      </c>
      <c r="C50" s="46" t="s">
        <v>54</v>
      </c>
      <c r="D50" s="46" t="s">
        <v>61</v>
      </c>
      <c r="E50" s="46" t="s">
        <v>195</v>
      </c>
      <c r="F50" s="46"/>
      <c r="G50" s="75">
        <f t="shared" si="8"/>
        <v>100</v>
      </c>
      <c r="H50" s="75">
        <f t="shared" si="8"/>
        <v>100</v>
      </c>
      <c r="I50" s="75">
        <f t="shared" si="8"/>
        <v>100</v>
      </c>
    </row>
    <row r="51" spans="1:10" ht="31.5" x14ac:dyDescent="0.25">
      <c r="A51" s="42" t="s">
        <v>156</v>
      </c>
      <c r="B51" s="46">
        <v>992</v>
      </c>
      <c r="C51" s="46" t="s">
        <v>54</v>
      </c>
      <c r="D51" s="46" t="s">
        <v>61</v>
      </c>
      <c r="E51" s="46" t="s">
        <v>197</v>
      </c>
      <c r="F51" s="46"/>
      <c r="G51" s="75">
        <f t="shared" si="8"/>
        <v>100</v>
      </c>
      <c r="H51" s="75">
        <f t="shared" si="8"/>
        <v>100</v>
      </c>
      <c r="I51" s="75">
        <f t="shared" si="8"/>
        <v>100</v>
      </c>
    </row>
    <row r="52" spans="1:10" ht="18" customHeight="1" x14ac:dyDescent="0.25">
      <c r="A52" s="42" t="s">
        <v>68</v>
      </c>
      <c r="B52" s="46">
        <v>992</v>
      </c>
      <c r="C52" s="46" t="s">
        <v>54</v>
      </c>
      <c r="D52" s="46" t="s">
        <v>61</v>
      </c>
      <c r="E52" s="46" t="s">
        <v>197</v>
      </c>
      <c r="F52" s="46" t="s">
        <v>79</v>
      </c>
      <c r="G52" s="75">
        <v>100</v>
      </c>
      <c r="H52" s="75">
        <v>100</v>
      </c>
      <c r="I52" s="75">
        <v>100</v>
      </c>
      <c r="J52" s="55"/>
    </row>
    <row r="53" spans="1:10" x14ac:dyDescent="0.25">
      <c r="A53" s="42" t="s">
        <v>46</v>
      </c>
      <c r="B53" s="47" t="s">
        <v>182</v>
      </c>
      <c r="C53" s="47" t="s">
        <v>54</v>
      </c>
      <c r="D53" s="47" t="s">
        <v>64</v>
      </c>
      <c r="E53" s="76"/>
      <c r="F53" s="77"/>
      <c r="G53" s="16">
        <f>G73+G54+G69</f>
        <v>11476</v>
      </c>
      <c r="H53" s="16">
        <f t="shared" ref="H53:I53" si="9">H73+H54+H69</f>
        <v>11023.699999999999</v>
      </c>
      <c r="I53" s="16">
        <f t="shared" si="9"/>
        <v>11013.199999999999</v>
      </c>
    </row>
    <row r="54" spans="1:10" s="66" customFormat="1" ht="47.25" x14ac:dyDescent="0.25">
      <c r="A54" s="44" t="s">
        <v>70</v>
      </c>
      <c r="B54" s="64" t="s">
        <v>182</v>
      </c>
      <c r="C54" s="64" t="s">
        <v>54</v>
      </c>
      <c r="D54" s="64" t="s">
        <v>64</v>
      </c>
      <c r="E54" s="46" t="s">
        <v>71</v>
      </c>
      <c r="F54" s="78"/>
      <c r="G54" s="65">
        <f>G55+G59+G64</f>
        <v>10980.2</v>
      </c>
      <c r="H54" s="65">
        <f>H55+H59+H64</f>
        <v>10955.3</v>
      </c>
      <c r="I54" s="65">
        <f>I55+I59+I64</f>
        <v>10942.3</v>
      </c>
    </row>
    <row r="55" spans="1:10" x14ac:dyDescent="0.25">
      <c r="A55" s="44" t="s">
        <v>75</v>
      </c>
      <c r="B55" s="47" t="s">
        <v>182</v>
      </c>
      <c r="C55" s="47" t="s">
        <v>54</v>
      </c>
      <c r="D55" s="47" t="s">
        <v>64</v>
      </c>
      <c r="E55" s="46" t="s">
        <v>72</v>
      </c>
      <c r="F55" s="77"/>
      <c r="G55" s="16">
        <f>G56</f>
        <v>1366.6000000000001</v>
      </c>
      <c r="H55" s="16">
        <f>H56</f>
        <v>1421.3</v>
      </c>
      <c r="I55" s="16">
        <f>I56</f>
        <v>1404.6</v>
      </c>
    </row>
    <row r="56" spans="1:10" ht="31.5" x14ac:dyDescent="0.25">
      <c r="A56" s="44" t="s">
        <v>76</v>
      </c>
      <c r="B56" s="47" t="s">
        <v>182</v>
      </c>
      <c r="C56" s="47" t="s">
        <v>54</v>
      </c>
      <c r="D56" s="47" t="s">
        <v>64</v>
      </c>
      <c r="E56" s="46" t="s">
        <v>77</v>
      </c>
      <c r="F56" s="77"/>
      <c r="G56" s="16">
        <f>G57+G58</f>
        <v>1366.6000000000001</v>
      </c>
      <c r="H56" s="16">
        <f>H57+H58</f>
        <v>1421.3</v>
      </c>
      <c r="I56" s="16">
        <f>I57+I58</f>
        <v>1404.6</v>
      </c>
    </row>
    <row r="57" spans="1:10" ht="31.5" x14ac:dyDescent="0.25">
      <c r="A57" s="42" t="s">
        <v>80</v>
      </c>
      <c r="B57" s="47" t="s">
        <v>182</v>
      </c>
      <c r="C57" s="47" t="s">
        <v>54</v>
      </c>
      <c r="D57" s="47" t="s">
        <v>64</v>
      </c>
      <c r="E57" s="46" t="s">
        <v>77</v>
      </c>
      <c r="F57" s="77">
        <v>200</v>
      </c>
      <c r="G57" s="16">
        <v>1364.9</v>
      </c>
      <c r="H57" s="16">
        <v>1420.2</v>
      </c>
      <c r="I57" s="16">
        <v>1403.6</v>
      </c>
    </row>
    <row r="58" spans="1:10" ht="17.25" customHeight="1" x14ac:dyDescent="0.25">
      <c r="A58" s="42" t="s">
        <v>68</v>
      </c>
      <c r="B58" s="47" t="s">
        <v>182</v>
      </c>
      <c r="C58" s="47" t="s">
        <v>54</v>
      </c>
      <c r="D58" s="47" t="s">
        <v>64</v>
      </c>
      <c r="E58" s="46" t="s">
        <v>77</v>
      </c>
      <c r="F58" s="77">
        <v>800</v>
      </c>
      <c r="G58" s="16">
        <v>1.7</v>
      </c>
      <c r="H58" s="16">
        <v>1.1000000000000001</v>
      </c>
      <c r="I58" s="16">
        <v>1</v>
      </c>
    </row>
    <row r="59" spans="1:10" x14ac:dyDescent="0.25">
      <c r="A59" s="44" t="s">
        <v>81</v>
      </c>
      <c r="B59" s="47" t="s">
        <v>182</v>
      </c>
      <c r="C59" s="47" t="s">
        <v>54</v>
      </c>
      <c r="D59" s="47" t="s">
        <v>64</v>
      </c>
      <c r="E59" s="46" t="s">
        <v>73</v>
      </c>
      <c r="F59" s="77"/>
      <c r="G59" s="16">
        <f>G60</f>
        <v>9406.1</v>
      </c>
      <c r="H59" s="16">
        <f>H60</f>
        <v>9322.4</v>
      </c>
      <c r="I59" s="16">
        <f>I60</f>
        <v>9322.4</v>
      </c>
    </row>
    <row r="60" spans="1:10" ht="31.5" x14ac:dyDescent="0.25">
      <c r="A60" s="44" t="s">
        <v>83</v>
      </c>
      <c r="B60" s="47" t="s">
        <v>182</v>
      </c>
      <c r="C60" s="47" t="s">
        <v>54</v>
      </c>
      <c r="D60" s="47" t="s">
        <v>64</v>
      </c>
      <c r="E60" s="46" t="s">
        <v>82</v>
      </c>
      <c r="F60" s="77"/>
      <c r="G60" s="16">
        <f>G61+G62+G63</f>
        <v>9406.1</v>
      </c>
      <c r="H60" s="16">
        <f>H61+H62+H63</f>
        <v>9322.4</v>
      </c>
      <c r="I60" s="16">
        <f>I61+I62+I63</f>
        <v>9322.4</v>
      </c>
    </row>
    <row r="61" spans="1:10" ht="62.45" customHeight="1" x14ac:dyDescent="0.25">
      <c r="A61" s="42" t="s">
        <v>85</v>
      </c>
      <c r="B61" s="47" t="s">
        <v>182</v>
      </c>
      <c r="C61" s="47" t="s">
        <v>54</v>
      </c>
      <c r="D61" s="47" t="s">
        <v>64</v>
      </c>
      <c r="E61" s="46" t="s">
        <v>82</v>
      </c>
      <c r="F61" s="77">
        <v>100</v>
      </c>
      <c r="G61" s="16">
        <f>7811+83.7</f>
        <v>7894.7</v>
      </c>
      <c r="H61" s="16">
        <v>7811</v>
      </c>
      <c r="I61" s="16">
        <v>7811</v>
      </c>
    </row>
    <row r="62" spans="1:10" ht="31.5" x14ac:dyDescent="0.25">
      <c r="A62" s="42" t="s">
        <v>80</v>
      </c>
      <c r="B62" s="47" t="s">
        <v>182</v>
      </c>
      <c r="C62" s="47" t="s">
        <v>54</v>
      </c>
      <c r="D62" s="47" t="s">
        <v>64</v>
      </c>
      <c r="E62" s="46" t="s">
        <v>82</v>
      </c>
      <c r="F62" s="77">
        <v>200</v>
      </c>
      <c r="G62" s="16">
        <v>1500</v>
      </c>
      <c r="H62" s="16">
        <v>1500</v>
      </c>
      <c r="I62" s="16">
        <v>1500</v>
      </c>
    </row>
    <row r="63" spans="1:10" ht="14.25" customHeight="1" x14ac:dyDescent="0.25">
      <c r="A63" s="42" t="s">
        <v>68</v>
      </c>
      <c r="B63" s="47" t="s">
        <v>182</v>
      </c>
      <c r="C63" s="47" t="s">
        <v>54</v>
      </c>
      <c r="D63" s="47" t="s">
        <v>64</v>
      </c>
      <c r="E63" s="46" t="s">
        <v>82</v>
      </c>
      <c r="F63" s="77">
        <v>800</v>
      </c>
      <c r="G63" s="16">
        <v>11.4</v>
      </c>
      <c r="H63" s="16">
        <v>11.4</v>
      </c>
      <c r="I63" s="16">
        <v>11.4</v>
      </c>
    </row>
    <row r="64" spans="1:10" x14ac:dyDescent="0.25">
      <c r="A64" s="44" t="s">
        <v>86</v>
      </c>
      <c r="B64" s="47" t="s">
        <v>182</v>
      </c>
      <c r="C64" s="47" t="s">
        <v>54</v>
      </c>
      <c r="D64" s="47" t="s">
        <v>64</v>
      </c>
      <c r="E64" s="46" t="s">
        <v>74</v>
      </c>
      <c r="F64" s="77"/>
      <c r="G64" s="16">
        <f>G65+G67</f>
        <v>207.5</v>
      </c>
      <c r="H64" s="16">
        <f>H65+H67</f>
        <v>211.6</v>
      </c>
      <c r="I64" s="16">
        <f>I65+I67</f>
        <v>215.3</v>
      </c>
    </row>
    <row r="65" spans="1:9" ht="18.600000000000001" customHeight="1" x14ac:dyDescent="0.25">
      <c r="A65" s="44" t="s">
        <v>87</v>
      </c>
      <c r="B65" s="47" t="s">
        <v>182</v>
      </c>
      <c r="C65" s="47" t="s">
        <v>54</v>
      </c>
      <c r="D65" s="47" t="s">
        <v>64</v>
      </c>
      <c r="E65" s="46" t="s">
        <v>88</v>
      </c>
      <c r="F65" s="77"/>
      <c r="G65" s="16">
        <f>G66</f>
        <v>99.5</v>
      </c>
      <c r="H65" s="16">
        <f>H66</f>
        <v>103.6</v>
      </c>
      <c r="I65" s="16">
        <f>I66</f>
        <v>107.3</v>
      </c>
    </row>
    <row r="66" spans="1:9" ht="31.5" x14ac:dyDescent="0.25">
      <c r="A66" s="44" t="s">
        <v>69</v>
      </c>
      <c r="B66" s="47" t="s">
        <v>182</v>
      </c>
      <c r="C66" s="47" t="s">
        <v>54</v>
      </c>
      <c r="D66" s="47" t="s">
        <v>64</v>
      </c>
      <c r="E66" s="46" t="s">
        <v>88</v>
      </c>
      <c r="F66" s="77">
        <v>200</v>
      </c>
      <c r="G66" s="16">
        <v>99.5</v>
      </c>
      <c r="H66" s="16">
        <v>103.6</v>
      </c>
      <c r="I66" s="16">
        <v>107.3</v>
      </c>
    </row>
    <row r="67" spans="1:9" x14ac:dyDescent="0.25">
      <c r="A67" s="42" t="s">
        <v>89</v>
      </c>
      <c r="B67" s="47" t="s">
        <v>182</v>
      </c>
      <c r="C67" s="47" t="s">
        <v>54</v>
      </c>
      <c r="D67" s="47" t="s">
        <v>64</v>
      </c>
      <c r="E67" s="46" t="s">
        <v>91</v>
      </c>
      <c r="F67" s="77"/>
      <c r="G67" s="16">
        <f>G68</f>
        <v>108</v>
      </c>
      <c r="H67" s="16">
        <f>H68</f>
        <v>108</v>
      </c>
      <c r="I67" s="16">
        <f>I68</f>
        <v>108</v>
      </c>
    </row>
    <row r="68" spans="1:9" x14ac:dyDescent="0.25">
      <c r="A68" s="42" t="s">
        <v>67</v>
      </c>
      <c r="B68" s="47" t="s">
        <v>182</v>
      </c>
      <c r="C68" s="47" t="s">
        <v>54</v>
      </c>
      <c r="D68" s="47" t="s">
        <v>64</v>
      </c>
      <c r="E68" s="46" t="s">
        <v>91</v>
      </c>
      <c r="F68" s="77">
        <v>300</v>
      </c>
      <c r="G68" s="16">
        <v>108</v>
      </c>
      <c r="H68" s="16">
        <v>108</v>
      </c>
      <c r="I68" s="16">
        <v>108</v>
      </c>
    </row>
    <row r="69" spans="1:9" ht="31.5" x14ac:dyDescent="0.25">
      <c r="A69" s="42" t="s">
        <v>199</v>
      </c>
      <c r="B69" s="47" t="s">
        <v>182</v>
      </c>
      <c r="C69" s="47" t="s">
        <v>54</v>
      </c>
      <c r="D69" s="47" t="s">
        <v>64</v>
      </c>
      <c r="E69" s="46" t="s">
        <v>125</v>
      </c>
      <c r="F69" s="77"/>
      <c r="G69" s="16">
        <f t="shared" ref="G69:I71" si="10">G70</f>
        <v>430</v>
      </c>
      <c r="H69" s="16">
        <f t="shared" si="10"/>
        <v>0</v>
      </c>
      <c r="I69" s="16">
        <f t="shared" si="10"/>
        <v>0</v>
      </c>
    </row>
    <row r="70" spans="1:9" ht="31.5" x14ac:dyDescent="0.25">
      <c r="A70" s="42" t="s">
        <v>134</v>
      </c>
      <c r="B70" s="47" t="s">
        <v>182</v>
      </c>
      <c r="C70" s="47" t="s">
        <v>54</v>
      </c>
      <c r="D70" s="47" t="s">
        <v>64</v>
      </c>
      <c r="E70" s="46" t="s">
        <v>128</v>
      </c>
      <c r="F70" s="77"/>
      <c r="G70" s="16">
        <f t="shared" si="10"/>
        <v>430</v>
      </c>
      <c r="H70" s="16">
        <f t="shared" si="10"/>
        <v>0</v>
      </c>
      <c r="I70" s="16">
        <f t="shared" si="10"/>
        <v>0</v>
      </c>
    </row>
    <row r="71" spans="1:9" ht="31.5" x14ac:dyDescent="0.25">
      <c r="A71" s="42" t="s">
        <v>135</v>
      </c>
      <c r="B71" s="47" t="s">
        <v>182</v>
      </c>
      <c r="C71" s="47" t="s">
        <v>54</v>
      </c>
      <c r="D71" s="47" t="s">
        <v>64</v>
      </c>
      <c r="E71" s="46" t="s">
        <v>136</v>
      </c>
      <c r="F71" s="77"/>
      <c r="G71" s="16">
        <f>G72</f>
        <v>430</v>
      </c>
      <c r="H71" s="16">
        <f t="shared" si="10"/>
        <v>0</v>
      </c>
      <c r="I71" s="16">
        <f t="shared" si="10"/>
        <v>0</v>
      </c>
    </row>
    <row r="72" spans="1:9" ht="31.5" x14ac:dyDescent="0.25">
      <c r="A72" s="42" t="s">
        <v>138</v>
      </c>
      <c r="B72" s="47" t="s">
        <v>182</v>
      </c>
      <c r="C72" s="47" t="s">
        <v>54</v>
      </c>
      <c r="D72" s="47" t="s">
        <v>64</v>
      </c>
      <c r="E72" s="46" t="s">
        <v>136</v>
      </c>
      <c r="F72" s="77">
        <v>600</v>
      </c>
      <c r="G72" s="16">
        <v>430</v>
      </c>
      <c r="H72" s="16">
        <v>0</v>
      </c>
      <c r="I72" s="16">
        <v>0</v>
      </c>
    </row>
    <row r="73" spans="1:9" ht="31.5" x14ac:dyDescent="0.25">
      <c r="A73" s="42" t="s">
        <v>143</v>
      </c>
      <c r="B73" s="47" t="s">
        <v>182</v>
      </c>
      <c r="C73" s="47" t="s">
        <v>54</v>
      </c>
      <c r="D73" s="47" t="s">
        <v>64</v>
      </c>
      <c r="E73" s="46" t="s">
        <v>146</v>
      </c>
      <c r="F73" s="77"/>
      <c r="G73" s="16">
        <f>G74</f>
        <v>65.8</v>
      </c>
      <c r="H73" s="16">
        <f>H74</f>
        <v>68.400000000000006</v>
      </c>
      <c r="I73" s="16">
        <f>I74</f>
        <v>70.900000000000006</v>
      </c>
    </row>
    <row r="74" spans="1:9" ht="31.5" x14ac:dyDescent="0.25">
      <c r="A74" s="42" t="s">
        <v>155</v>
      </c>
      <c r="B74" s="47" t="s">
        <v>182</v>
      </c>
      <c r="C74" s="47" t="s">
        <v>54</v>
      </c>
      <c r="D74" s="47" t="s">
        <v>64</v>
      </c>
      <c r="E74" s="46" t="s">
        <v>152</v>
      </c>
      <c r="F74" s="77"/>
      <c r="G74" s="16">
        <f>G75+G77</f>
        <v>65.8</v>
      </c>
      <c r="H74" s="16">
        <f t="shared" ref="H74:I74" si="11">H75+H77</f>
        <v>68.400000000000006</v>
      </c>
      <c r="I74" s="16">
        <f t="shared" si="11"/>
        <v>70.900000000000006</v>
      </c>
    </row>
    <row r="75" spans="1:9" ht="31.5" x14ac:dyDescent="0.25">
      <c r="A75" s="42" t="s">
        <v>154</v>
      </c>
      <c r="B75" s="47" t="s">
        <v>182</v>
      </c>
      <c r="C75" s="47" t="s">
        <v>54</v>
      </c>
      <c r="D75" s="47" t="s">
        <v>64</v>
      </c>
      <c r="E75" s="46" t="s">
        <v>153</v>
      </c>
      <c r="F75" s="77"/>
      <c r="G75" s="16">
        <f>G76</f>
        <v>11.7</v>
      </c>
      <c r="H75" s="16">
        <f>H76</f>
        <v>11.7</v>
      </c>
      <c r="I75" s="16">
        <f>I76</f>
        <v>11.7</v>
      </c>
    </row>
    <row r="76" spans="1:9" ht="18.75" customHeight="1" x14ac:dyDescent="0.25">
      <c r="A76" s="42" t="s">
        <v>68</v>
      </c>
      <c r="B76" s="47" t="s">
        <v>182</v>
      </c>
      <c r="C76" s="47" t="s">
        <v>54</v>
      </c>
      <c r="D76" s="47" t="s">
        <v>64</v>
      </c>
      <c r="E76" s="46" t="s">
        <v>153</v>
      </c>
      <c r="F76" s="77">
        <v>800</v>
      </c>
      <c r="G76" s="113">
        <v>11.7</v>
      </c>
      <c r="H76" s="16">
        <v>11.7</v>
      </c>
      <c r="I76" s="16">
        <v>11.7</v>
      </c>
    </row>
    <row r="77" spans="1:9" ht="31.5" x14ac:dyDescent="0.25">
      <c r="A77" s="42" t="s">
        <v>251</v>
      </c>
      <c r="B77" s="47" t="s">
        <v>182</v>
      </c>
      <c r="C77" s="47" t="s">
        <v>54</v>
      </c>
      <c r="D77" s="47" t="s">
        <v>64</v>
      </c>
      <c r="E77" s="46" t="s">
        <v>250</v>
      </c>
      <c r="F77" s="77"/>
      <c r="G77" s="16">
        <f>G78</f>
        <v>54.1</v>
      </c>
      <c r="H77" s="16">
        <f>H78</f>
        <v>56.7</v>
      </c>
      <c r="I77" s="16">
        <f>I78</f>
        <v>59.2</v>
      </c>
    </row>
    <row r="78" spans="1:9" ht="31.5" x14ac:dyDescent="0.25">
      <c r="A78" s="42" t="s">
        <v>69</v>
      </c>
      <c r="B78" s="47" t="s">
        <v>182</v>
      </c>
      <c r="C78" s="47" t="s">
        <v>54</v>
      </c>
      <c r="D78" s="47" t="s">
        <v>64</v>
      </c>
      <c r="E78" s="46" t="s">
        <v>250</v>
      </c>
      <c r="F78" s="77">
        <v>200</v>
      </c>
      <c r="G78" s="16">
        <v>54.1</v>
      </c>
      <c r="H78" s="16">
        <v>56.7</v>
      </c>
      <c r="I78" s="16">
        <v>59.2</v>
      </c>
    </row>
    <row r="79" spans="1:9" s="79" customFormat="1" x14ac:dyDescent="0.25">
      <c r="A79" s="71" t="s">
        <v>184</v>
      </c>
      <c r="B79" s="71">
        <v>992</v>
      </c>
      <c r="C79" s="72" t="s">
        <v>55</v>
      </c>
      <c r="D79" s="72"/>
      <c r="E79" s="72"/>
      <c r="F79" s="72"/>
      <c r="G79" s="73">
        <f t="shared" ref="G79:I81" si="12">G80</f>
        <v>861.3</v>
      </c>
      <c r="H79" s="73">
        <f t="shared" si="12"/>
        <v>861.3</v>
      </c>
      <c r="I79" s="73">
        <f t="shared" si="12"/>
        <v>848.7</v>
      </c>
    </row>
    <row r="80" spans="1:9" x14ac:dyDescent="0.25">
      <c r="A80" s="42" t="s">
        <v>185</v>
      </c>
      <c r="B80" s="42"/>
      <c r="C80" s="46" t="s">
        <v>55</v>
      </c>
      <c r="D80" s="46" t="s">
        <v>56</v>
      </c>
      <c r="E80" s="72"/>
      <c r="F80" s="72"/>
      <c r="G80" s="75">
        <f t="shared" si="12"/>
        <v>861.3</v>
      </c>
      <c r="H80" s="75">
        <f t="shared" si="12"/>
        <v>861.3</v>
      </c>
      <c r="I80" s="75">
        <f t="shared" si="12"/>
        <v>848.7</v>
      </c>
    </row>
    <row r="81" spans="1:10" x14ac:dyDescent="0.25">
      <c r="A81" s="42" t="s">
        <v>159</v>
      </c>
      <c r="B81" s="42">
        <v>992</v>
      </c>
      <c r="C81" s="46" t="s">
        <v>55</v>
      </c>
      <c r="D81" s="46" t="s">
        <v>56</v>
      </c>
      <c r="E81" s="46" t="s">
        <v>160</v>
      </c>
      <c r="F81" s="72"/>
      <c r="G81" s="75">
        <f t="shared" si="12"/>
        <v>861.3</v>
      </c>
      <c r="H81" s="75">
        <f t="shared" si="12"/>
        <v>861.3</v>
      </c>
      <c r="I81" s="75">
        <f t="shared" si="12"/>
        <v>848.7</v>
      </c>
    </row>
    <row r="82" spans="1:10" ht="31.5" x14ac:dyDescent="0.25">
      <c r="A82" s="42" t="s">
        <v>166</v>
      </c>
      <c r="B82" s="42">
        <v>992</v>
      </c>
      <c r="C82" s="46" t="s">
        <v>55</v>
      </c>
      <c r="D82" s="46" t="s">
        <v>56</v>
      </c>
      <c r="E82" s="46" t="s">
        <v>164</v>
      </c>
      <c r="F82" s="72"/>
      <c r="G82" s="75">
        <f>G83+G85</f>
        <v>861.3</v>
      </c>
      <c r="H82" s="75">
        <f>H83+H85</f>
        <v>861.3</v>
      </c>
      <c r="I82" s="75">
        <f>I83+I85</f>
        <v>848.7</v>
      </c>
    </row>
    <row r="83" spans="1:10" ht="31.5" x14ac:dyDescent="0.25">
      <c r="A83" s="42" t="s">
        <v>158</v>
      </c>
      <c r="B83" s="42">
        <v>992</v>
      </c>
      <c r="C83" s="46" t="s">
        <v>55</v>
      </c>
      <c r="D83" s="46" t="s">
        <v>56</v>
      </c>
      <c r="E83" s="46" t="s">
        <v>165</v>
      </c>
      <c r="F83" s="72"/>
      <c r="G83" s="75">
        <f>G84</f>
        <v>709.3</v>
      </c>
      <c r="H83" s="75">
        <f>H84</f>
        <v>778.3</v>
      </c>
      <c r="I83" s="75">
        <f>I84</f>
        <v>848.7</v>
      </c>
    </row>
    <row r="84" spans="1:10" ht="63" x14ac:dyDescent="0.25">
      <c r="A84" s="42" t="s">
        <v>85</v>
      </c>
      <c r="B84" s="42">
        <v>992</v>
      </c>
      <c r="C84" s="46" t="s">
        <v>55</v>
      </c>
      <c r="D84" s="46" t="s">
        <v>56</v>
      </c>
      <c r="E84" s="46" t="s">
        <v>165</v>
      </c>
      <c r="F84" s="46" t="s">
        <v>84</v>
      </c>
      <c r="G84" s="75">
        <v>709.3</v>
      </c>
      <c r="H84" s="75">
        <v>778.3</v>
      </c>
      <c r="I84" s="75">
        <v>848.7</v>
      </c>
    </row>
    <row r="85" spans="1:10" ht="31.5" x14ac:dyDescent="0.25">
      <c r="A85" s="42" t="s">
        <v>158</v>
      </c>
      <c r="B85" s="42">
        <v>992</v>
      </c>
      <c r="C85" s="46" t="s">
        <v>55</v>
      </c>
      <c r="D85" s="46" t="s">
        <v>56</v>
      </c>
      <c r="E85" s="46" t="s">
        <v>198</v>
      </c>
      <c r="F85" s="77"/>
      <c r="G85" s="16">
        <f>G86</f>
        <v>152</v>
      </c>
      <c r="H85" s="16">
        <f>H86</f>
        <v>83</v>
      </c>
      <c r="I85" s="16">
        <f>I86</f>
        <v>0</v>
      </c>
      <c r="J85" s="46"/>
    </row>
    <row r="86" spans="1:10" ht="63" x14ac:dyDescent="0.25">
      <c r="A86" s="42" t="s">
        <v>85</v>
      </c>
      <c r="B86" s="42">
        <v>992</v>
      </c>
      <c r="C86" s="46" t="s">
        <v>55</v>
      </c>
      <c r="D86" s="46" t="s">
        <v>56</v>
      </c>
      <c r="E86" s="46" t="s">
        <v>198</v>
      </c>
      <c r="F86" s="77">
        <v>100</v>
      </c>
      <c r="G86" s="16">
        <f>243.8-81.8-10</f>
        <v>152</v>
      </c>
      <c r="H86" s="16">
        <f>222.8-139.8</f>
        <v>83</v>
      </c>
      <c r="I86" s="16">
        <f>30.2-30.2</f>
        <v>0</v>
      </c>
      <c r="J86" s="46"/>
    </row>
    <row r="87" spans="1:10" s="74" customFormat="1" ht="19.149999999999999" customHeight="1" x14ac:dyDescent="0.25">
      <c r="A87" s="71" t="s">
        <v>186</v>
      </c>
      <c r="B87" s="80" t="s">
        <v>182</v>
      </c>
      <c r="C87" s="80" t="s">
        <v>56</v>
      </c>
      <c r="D87" s="80"/>
      <c r="E87" s="72"/>
      <c r="F87" s="81"/>
      <c r="G87" s="82">
        <f>G88+G98</f>
        <v>1767.1</v>
      </c>
      <c r="H87" s="82">
        <f>H88+H98</f>
        <v>276.20000000000005</v>
      </c>
      <c r="I87" s="82">
        <f>I88+I98</f>
        <v>292.5</v>
      </c>
    </row>
    <row r="88" spans="1:10" ht="33.6" customHeight="1" x14ac:dyDescent="0.25">
      <c r="A88" s="42" t="s">
        <v>194</v>
      </c>
      <c r="B88" s="47" t="s">
        <v>182</v>
      </c>
      <c r="C88" s="47" t="s">
        <v>56</v>
      </c>
      <c r="D88" s="47" t="s">
        <v>187</v>
      </c>
      <c r="E88" s="46"/>
      <c r="F88" s="77"/>
      <c r="G88" s="16">
        <f>G89</f>
        <v>1687.1</v>
      </c>
      <c r="H88" s="16">
        <f>H89</f>
        <v>196.20000000000002</v>
      </c>
      <c r="I88" s="16">
        <f>I89</f>
        <v>212.5</v>
      </c>
      <c r="J88" s="55"/>
    </row>
    <row r="89" spans="1:10" s="66" customFormat="1" ht="31.5" x14ac:dyDescent="0.25">
      <c r="A89" s="42" t="s">
        <v>92</v>
      </c>
      <c r="B89" s="64" t="s">
        <v>182</v>
      </c>
      <c r="C89" s="64" t="s">
        <v>56</v>
      </c>
      <c r="D89" s="64" t="s">
        <v>187</v>
      </c>
      <c r="E89" s="46" t="s">
        <v>96</v>
      </c>
      <c r="F89" s="78"/>
      <c r="G89" s="65">
        <f>G90+G95</f>
        <v>1687.1</v>
      </c>
      <c r="H89" s="65">
        <f>H90+H95</f>
        <v>196.20000000000002</v>
      </c>
      <c r="I89" s="65">
        <f>I90+I95</f>
        <v>212.5</v>
      </c>
    </row>
    <row r="90" spans="1:10" ht="31.5" x14ac:dyDescent="0.25">
      <c r="A90" s="42" t="s">
        <v>95</v>
      </c>
      <c r="B90" s="47" t="s">
        <v>182</v>
      </c>
      <c r="C90" s="47" t="s">
        <v>56</v>
      </c>
      <c r="D90" s="47" t="s">
        <v>187</v>
      </c>
      <c r="E90" s="46" t="s">
        <v>97</v>
      </c>
      <c r="F90" s="77"/>
      <c r="G90" s="16">
        <f>G91+G93</f>
        <v>1531.1999999999998</v>
      </c>
      <c r="H90" s="16">
        <f>H91+H93</f>
        <v>33.4</v>
      </c>
      <c r="I90" s="16">
        <f>I91+I93</f>
        <v>43</v>
      </c>
    </row>
    <row r="91" spans="1:10" ht="31.5" x14ac:dyDescent="0.25">
      <c r="A91" s="44" t="s">
        <v>102</v>
      </c>
      <c r="B91" s="47" t="s">
        <v>182</v>
      </c>
      <c r="C91" s="47" t="s">
        <v>56</v>
      </c>
      <c r="D91" s="47" t="s">
        <v>187</v>
      </c>
      <c r="E91" s="46" t="s">
        <v>98</v>
      </c>
      <c r="F91" s="77"/>
      <c r="G91" s="16">
        <f>G92</f>
        <v>5.0999999999999996</v>
      </c>
      <c r="H91" s="16">
        <f>H92</f>
        <v>33.4</v>
      </c>
      <c r="I91" s="16">
        <f>I92</f>
        <v>43</v>
      </c>
    </row>
    <row r="92" spans="1:10" ht="31.5" x14ac:dyDescent="0.25">
      <c r="A92" s="42" t="s">
        <v>69</v>
      </c>
      <c r="B92" s="47" t="s">
        <v>182</v>
      </c>
      <c r="C92" s="47" t="s">
        <v>56</v>
      </c>
      <c r="D92" s="47" t="s">
        <v>187</v>
      </c>
      <c r="E92" s="46" t="s">
        <v>98</v>
      </c>
      <c r="F92" s="77">
        <v>200</v>
      </c>
      <c r="G92" s="16">
        <v>5.0999999999999996</v>
      </c>
      <c r="H92" s="16">
        <v>33.4</v>
      </c>
      <c r="I92" s="16">
        <v>43</v>
      </c>
    </row>
    <row r="93" spans="1:10" ht="80.25" customHeight="1" x14ac:dyDescent="0.25">
      <c r="A93" s="54" t="s">
        <v>286</v>
      </c>
      <c r="B93" s="47" t="s">
        <v>182</v>
      </c>
      <c r="C93" s="47" t="s">
        <v>56</v>
      </c>
      <c r="D93" s="47" t="s">
        <v>187</v>
      </c>
      <c r="E93" s="46" t="s">
        <v>99</v>
      </c>
      <c r="F93" s="77"/>
      <c r="G93" s="16">
        <f>G94</f>
        <v>1526.1</v>
      </c>
      <c r="H93" s="16">
        <f>H94</f>
        <v>0</v>
      </c>
      <c r="I93" s="16">
        <f>I94</f>
        <v>0</v>
      </c>
    </row>
    <row r="94" spans="1:10" x14ac:dyDescent="0.25">
      <c r="A94" s="42" t="s">
        <v>94</v>
      </c>
      <c r="B94" s="47" t="s">
        <v>182</v>
      </c>
      <c r="C94" s="47" t="s">
        <v>56</v>
      </c>
      <c r="D94" s="47" t="s">
        <v>187</v>
      </c>
      <c r="E94" s="46" t="s">
        <v>99</v>
      </c>
      <c r="F94" s="77">
        <v>500</v>
      </c>
      <c r="G94" s="16">
        <v>1526.1</v>
      </c>
      <c r="H94" s="16">
        <v>0</v>
      </c>
      <c r="I94" s="16">
        <v>0</v>
      </c>
    </row>
    <row r="95" spans="1:10" x14ac:dyDescent="0.25">
      <c r="A95" s="42" t="s">
        <v>104</v>
      </c>
      <c r="B95" s="47" t="s">
        <v>182</v>
      </c>
      <c r="C95" s="47" t="s">
        <v>56</v>
      </c>
      <c r="D95" s="47" t="s">
        <v>187</v>
      </c>
      <c r="E95" s="46" t="s">
        <v>100</v>
      </c>
      <c r="F95" s="77"/>
      <c r="G95" s="16">
        <f t="shared" ref="G95:I96" si="13">G96</f>
        <v>155.9</v>
      </c>
      <c r="H95" s="16">
        <f t="shared" si="13"/>
        <v>162.80000000000001</v>
      </c>
      <c r="I95" s="16">
        <f t="shared" si="13"/>
        <v>169.5</v>
      </c>
    </row>
    <row r="96" spans="1:10" ht="31.5" x14ac:dyDescent="0.25">
      <c r="A96" s="42" t="s">
        <v>105</v>
      </c>
      <c r="B96" s="47" t="s">
        <v>182</v>
      </c>
      <c r="C96" s="47" t="s">
        <v>56</v>
      </c>
      <c r="D96" s="47" t="s">
        <v>187</v>
      </c>
      <c r="E96" s="46" t="s">
        <v>106</v>
      </c>
      <c r="F96" s="77"/>
      <c r="G96" s="16">
        <f t="shared" si="13"/>
        <v>155.9</v>
      </c>
      <c r="H96" s="16">
        <f t="shared" si="13"/>
        <v>162.80000000000001</v>
      </c>
      <c r="I96" s="16">
        <f t="shared" si="13"/>
        <v>169.5</v>
      </c>
    </row>
    <row r="97" spans="1:9" ht="31.5" x14ac:dyDescent="0.25">
      <c r="A97" s="42" t="s">
        <v>69</v>
      </c>
      <c r="B97" s="47" t="s">
        <v>182</v>
      </c>
      <c r="C97" s="47" t="s">
        <v>56</v>
      </c>
      <c r="D97" s="47" t="s">
        <v>187</v>
      </c>
      <c r="E97" s="46" t="s">
        <v>106</v>
      </c>
      <c r="F97" s="77">
        <v>200</v>
      </c>
      <c r="G97" s="16">
        <f>155.9</f>
        <v>155.9</v>
      </c>
      <c r="H97" s="16">
        <v>162.80000000000001</v>
      </c>
      <c r="I97" s="16">
        <v>169.5</v>
      </c>
    </row>
    <row r="98" spans="1:9" ht="31.5" x14ac:dyDescent="0.25">
      <c r="A98" s="42" t="s">
        <v>48</v>
      </c>
      <c r="B98" s="47" t="s">
        <v>182</v>
      </c>
      <c r="C98" s="47" t="s">
        <v>56</v>
      </c>
      <c r="D98" s="47" t="s">
        <v>66</v>
      </c>
      <c r="E98" s="46"/>
      <c r="F98" s="77"/>
      <c r="G98" s="16">
        <f t="shared" ref="G98:I101" si="14">G99</f>
        <v>80</v>
      </c>
      <c r="H98" s="16">
        <f t="shared" si="14"/>
        <v>80</v>
      </c>
      <c r="I98" s="16">
        <f t="shared" si="14"/>
        <v>80</v>
      </c>
    </row>
    <row r="99" spans="1:9" s="66" customFormat="1" ht="31.5" x14ac:dyDescent="0.25">
      <c r="A99" s="42" t="s">
        <v>92</v>
      </c>
      <c r="B99" s="64" t="s">
        <v>182</v>
      </c>
      <c r="C99" s="64" t="s">
        <v>56</v>
      </c>
      <c r="D99" s="64" t="s">
        <v>66</v>
      </c>
      <c r="E99" s="46" t="s">
        <v>96</v>
      </c>
      <c r="F99" s="78"/>
      <c r="G99" s="65">
        <f t="shared" si="14"/>
        <v>80</v>
      </c>
      <c r="H99" s="65">
        <f t="shared" si="14"/>
        <v>80</v>
      </c>
      <c r="I99" s="65">
        <f t="shared" si="14"/>
        <v>80</v>
      </c>
    </row>
    <row r="100" spans="1:9" x14ac:dyDescent="0.25">
      <c r="A100" s="42" t="s">
        <v>177</v>
      </c>
      <c r="B100" s="64" t="s">
        <v>182</v>
      </c>
      <c r="C100" s="64" t="s">
        <v>56</v>
      </c>
      <c r="D100" s="64" t="s">
        <v>66</v>
      </c>
      <c r="E100" s="46" t="s">
        <v>100</v>
      </c>
      <c r="F100" s="77"/>
      <c r="G100" s="16">
        <f t="shared" si="14"/>
        <v>80</v>
      </c>
      <c r="H100" s="16">
        <f t="shared" si="14"/>
        <v>80</v>
      </c>
      <c r="I100" s="16">
        <f t="shared" si="14"/>
        <v>80</v>
      </c>
    </row>
    <row r="101" spans="1:9" ht="17.25" customHeight="1" x14ac:dyDescent="0.25">
      <c r="A101" s="42" t="s">
        <v>107</v>
      </c>
      <c r="B101" s="64" t="s">
        <v>182</v>
      </c>
      <c r="C101" s="64" t="s">
        <v>56</v>
      </c>
      <c r="D101" s="64" t="s">
        <v>66</v>
      </c>
      <c r="E101" s="46" t="s">
        <v>101</v>
      </c>
      <c r="F101" s="77"/>
      <c r="G101" s="16">
        <f t="shared" si="14"/>
        <v>80</v>
      </c>
      <c r="H101" s="16">
        <f t="shared" si="14"/>
        <v>80</v>
      </c>
      <c r="I101" s="16">
        <f t="shared" si="14"/>
        <v>80</v>
      </c>
    </row>
    <row r="102" spans="1:9" ht="31.5" x14ac:dyDescent="0.25">
      <c r="A102" s="42" t="s">
        <v>69</v>
      </c>
      <c r="B102" s="64" t="s">
        <v>182</v>
      </c>
      <c r="C102" s="64" t="s">
        <v>56</v>
      </c>
      <c r="D102" s="64" t="s">
        <v>66</v>
      </c>
      <c r="E102" s="46" t="s">
        <v>101</v>
      </c>
      <c r="F102" s="77">
        <v>200</v>
      </c>
      <c r="G102" s="136">
        <v>80</v>
      </c>
      <c r="H102" s="16">
        <v>80</v>
      </c>
      <c r="I102" s="16">
        <v>80</v>
      </c>
    </row>
    <row r="103" spans="1:9" s="74" customFormat="1" x14ac:dyDescent="0.25">
      <c r="A103" s="71" t="s">
        <v>188</v>
      </c>
      <c r="B103" s="80" t="s">
        <v>182</v>
      </c>
      <c r="C103" s="80" t="s">
        <v>57</v>
      </c>
      <c r="D103" s="80"/>
      <c r="E103" s="72"/>
      <c r="F103" s="81"/>
      <c r="G103" s="85">
        <f>G104</f>
        <v>13584.9</v>
      </c>
      <c r="H103" s="85">
        <f t="shared" ref="H103:I103" si="15">H104</f>
        <v>10655</v>
      </c>
      <c r="I103" s="85">
        <f t="shared" si="15"/>
        <v>11083.9</v>
      </c>
    </row>
    <row r="104" spans="1:9" x14ac:dyDescent="0.25">
      <c r="A104" s="42" t="s">
        <v>49</v>
      </c>
      <c r="B104" s="47" t="s">
        <v>182</v>
      </c>
      <c r="C104" s="47" t="s">
        <v>57</v>
      </c>
      <c r="D104" s="47" t="s">
        <v>65</v>
      </c>
      <c r="E104" s="46"/>
      <c r="F104" s="77"/>
      <c r="G104" s="16">
        <f>G109+G113+G105</f>
        <v>13584.9</v>
      </c>
      <c r="H104" s="16">
        <f t="shared" ref="H104:I104" si="16">H109+H113+H105</f>
        <v>10655</v>
      </c>
      <c r="I104" s="16">
        <f t="shared" si="16"/>
        <v>11083.9</v>
      </c>
    </row>
    <row r="105" spans="1:9" ht="47.25" x14ac:dyDescent="0.25">
      <c r="A105" s="44" t="s">
        <v>70</v>
      </c>
      <c r="B105" s="47" t="s">
        <v>182</v>
      </c>
      <c r="C105" s="47" t="s">
        <v>57</v>
      </c>
      <c r="D105" s="47" t="s">
        <v>65</v>
      </c>
      <c r="E105" s="46" t="s">
        <v>71</v>
      </c>
      <c r="F105" s="77"/>
      <c r="G105" s="16">
        <f t="shared" ref="G105:I107" si="17">G106</f>
        <v>2606</v>
      </c>
      <c r="H105" s="16">
        <f t="shared" si="17"/>
        <v>0</v>
      </c>
      <c r="I105" s="16">
        <f>I106</f>
        <v>0</v>
      </c>
    </row>
    <row r="106" spans="1:9" x14ac:dyDescent="0.25">
      <c r="A106" s="42" t="s">
        <v>86</v>
      </c>
      <c r="B106" s="47" t="s">
        <v>182</v>
      </c>
      <c r="C106" s="47" t="s">
        <v>57</v>
      </c>
      <c r="D106" s="47" t="s">
        <v>65</v>
      </c>
      <c r="E106" s="46" t="s">
        <v>74</v>
      </c>
      <c r="F106" s="77"/>
      <c r="G106" s="16">
        <f>G107</f>
        <v>2606</v>
      </c>
      <c r="H106" s="16">
        <f t="shared" si="17"/>
        <v>0</v>
      </c>
      <c r="I106" s="16">
        <f t="shared" si="17"/>
        <v>0</v>
      </c>
    </row>
    <row r="107" spans="1:9" x14ac:dyDescent="0.25">
      <c r="A107" s="42" t="s">
        <v>89</v>
      </c>
      <c r="B107" s="47" t="s">
        <v>182</v>
      </c>
      <c r="C107" s="47" t="s">
        <v>57</v>
      </c>
      <c r="D107" s="47" t="s">
        <v>65</v>
      </c>
      <c r="E107" s="46" t="s">
        <v>91</v>
      </c>
      <c r="F107" s="77"/>
      <c r="G107" s="16">
        <f t="shared" si="17"/>
        <v>2606</v>
      </c>
      <c r="H107" s="16">
        <f t="shared" si="17"/>
        <v>0</v>
      </c>
      <c r="I107" s="16">
        <f t="shared" si="17"/>
        <v>0</v>
      </c>
    </row>
    <row r="108" spans="1:9" ht="31.5" x14ac:dyDescent="0.25">
      <c r="A108" s="42" t="s">
        <v>69</v>
      </c>
      <c r="B108" s="47" t="s">
        <v>182</v>
      </c>
      <c r="C108" s="47" t="s">
        <v>57</v>
      </c>
      <c r="D108" s="47" t="s">
        <v>65</v>
      </c>
      <c r="E108" s="46" t="s">
        <v>91</v>
      </c>
      <c r="F108" s="77">
        <v>200</v>
      </c>
      <c r="G108" s="113">
        <f>2451.8+154.2</f>
        <v>2606</v>
      </c>
      <c r="H108" s="113"/>
      <c r="I108" s="113"/>
    </row>
    <row r="109" spans="1:9" ht="31.5" x14ac:dyDescent="0.25">
      <c r="A109" s="42" t="s">
        <v>92</v>
      </c>
      <c r="B109" s="47" t="s">
        <v>182</v>
      </c>
      <c r="C109" s="47" t="s">
        <v>57</v>
      </c>
      <c r="D109" s="47" t="s">
        <v>65</v>
      </c>
      <c r="E109" s="46" t="s">
        <v>96</v>
      </c>
      <c r="F109" s="77"/>
      <c r="G109" s="16">
        <f t="shared" ref="G109:I111" si="18">G110</f>
        <v>360</v>
      </c>
      <c r="H109" s="16">
        <f t="shared" si="18"/>
        <v>360</v>
      </c>
      <c r="I109" s="16">
        <f t="shared" si="18"/>
        <v>360</v>
      </c>
    </row>
    <row r="110" spans="1:9" x14ac:dyDescent="0.25">
      <c r="A110" s="42" t="s">
        <v>177</v>
      </c>
      <c r="B110" s="47" t="s">
        <v>182</v>
      </c>
      <c r="C110" s="47" t="s">
        <v>57</v>
      </c>
      <c r="D110" s="47" t="s">
        <v>65</v>
      </c>
      <c r="E110" s="46" t="s">
        <v>100</v>
      </c>
      <c r="F110" s="77"/>
      <c r="G110" s="16">
        <f t="shared" si="18"/>
        <v>360</v>
      </c>
      <c r="H110" s="16">
        <f t="shared" si="18"/>
        <v>360</v>
      </c>
      <c r="I110" s="16">
        <f t="shared" si="18"/>
        <v>360</v>
      </c>
    </row>
    <row r="111" spans="1:9" x14ac:dyDescent="0.25">
      <c r="A111" s="42" t="s">
        <v>93</v>
      </c>
      <c r="B111" s="47" t="s">
        <v>182</v>
      </c>
      <c r="C111" s="47" t="s">
        <v>57</v>
      </c>
      <c r="D111" s="47" t="s">
        <v>65</v>
      </c>
      <c r="E111" s="46" t="s">
        <v>108</v>
      </c>
      <c r="F111" s="77"/>
      <c r="G111" s="16">
        <f t="shared" si="18"/>
        <v>360</v>
      </c>
      <c r="H111" s="16">
        <f t="shared" si="18"/>
        <v>360</v>
      </c>
      <c r="I111" s="16">
        <f t="shared" si="18"/>
        <v>360</v>
      </c>
    </row>
    <row r="112" spans="1:9" ht="31.5" x14ac:dyDescent="0.25">
      <c r="A112" s="42" t="s">
        <v>69</v>
      </c>
      <c r="B112" s="47" t="s">
        <v>182</v>
      </c>
      <c r="C112" s="47" t="s">
        <v>57</v>
      </c>
      <c r="D112" s="47" t="s">
        <v>65</v>
      </c>
      <c r="E112" s="46" t="s">
        <v>108</v>
      </c>
      <c r="F112" s="77">
        <v>200</v>
      </c>
      <c r="G112" s="16">
        <v>360</v>
      </c>
      <c r="H112" s="16">
        <v>360</v>
      </c>
      <c r="I112" s="16">
        <v>360</v>
      </c>
    </row>
    <row r="113" spans="1:9" s="66" customFormat="1" ht="33" customHeight="1" x14ac:dyDescent="0.25">
      <c r="A113" s="49" t="s">
        <v>114</v>
      </c>
      <c r="B113" s="64" t="s">
        <v>182</v>
      </c>
      <c r="C113" s="64" t="s">
        <v>57</v>
      </c>
      <c r="D113" s="64" t="s">
        <v>65</v>
      </c>
      <c r="E113" s="58" t="s">
        <v>109</v>
      </c>
      <c r="F113" s="78"/>
      <c r="G113" s="65">
        <f>G114</f>
        <v>10618.9</v>
      </c>
      <c r="H113" s="65">
        <f>H114</f>
        <v>10295</v>
      </c>
      <c r="I113" s="65">
        <f>I114</f>
        <v>10723.9</v>
      </c>
    </row>
    <row r="114" spans="1:9" ht="31.5" x14ac:dyDescent="0.25">
      <c r="A114" s="49" t="s">
        <v>115</v>
      </c>
      <c r="B114" s="47" t="s">
        <v>182</v>
      </c>
      <c r="C114" s="47" t="s">
        <v>57</v>
      </c>
      <c r="D114" s="47" t="s">
        <v>65</v>
      </c>
      <c r="E114" s="58" t="s">
        <v>110</v>
      </c>
      <c r="F114" s="77"/>
      <c r="G114" s="16">
        <f>G115+G117</f>
        <v>10618.9</v>
      </c>
      <c r="H114" s="16">
        <f t="shared" ref="H114:I114" si="19">H115+H117</f>
        <v>10295</v>
      </c>
      <c r="I114" s="16">
        <f t="shared" si="19"/>
        <v>10723.9</v>
      </c>
    </row>
    <row r="115" spans="1:9" ht="31.5" x14ac:dyDescent="0.25">
      <c r="A115" s="49" t="s">
        <v>116</v>
      </c>
      <c r="B115" s="47" t="s">
        <v>182</v>
      </c>
      <c r="C115" s="47" t="s">
        <v>57</v>
      </c>
      <c r="D115" s="47" t="s">
        <v>65</v>
      </c>
      <c r="E115" s="58" t="s">
        <v>111</v>
      </c>
      <c r="F115" s="77"/>
      <c r="G115" s="16">
        <f>G116</f>
        <v>6584.0999999999995</v>
      </c>
      <c r="H115" s="16">
        <f>H116</f>
        <v>7652.5</v>
      </c>
      <c r="I115" s="16">
        <f>I116</f>
        <v>7973.7</v>
      </c>
    </row>
    <row r="116" spans="1:9" ht="31.5" x14ac:dyDescent="0.25">
      <c r="A116" s="42" t="s">
        <v>69</v>
      </c>
      <c r="B116" s="47" t="s">
        <v>182</v>
      </c>
      <c r="C116" s="47" t="s">
        <v>57</v>
      </c>
      <c r="D116" s="47" t="s">
        <v>65</v>
      </c>
      <c r="E116" s="58" t="s">
        <v>111</v>
      </c>
      <c r="F116" s="77">
        <v>200</v>
      </c>
      <c r="G116" s="16">
        <f>4806.2+1932.1-154.2</f>
        <v>6584.0999999999995</v>
      </c>
      <c r="H116" s="16">
        <v>7652.5</v>
      </c>
      <c r="I116" s="16">
        <v>7973.7</v>
      </c>
    </row>
    <row r="117" spans="1:9" x14ac:dyDescent="0.25">
      <c r="A117" s="49" t="s">
        <v>117</v>
      </c>
      <c r="B117" s="47" t="s">
        <v>182</v>
      </c>
      <c r="C117" s="47" t="s">
        <v>57</v>
      </c>
      <c r="D117" s="47" t="s">
        <v>65</v>
      </c>
      <c r="E117" s="58" t="s">
        <v>112</v>
      </c>
      <c r="F117" s="77"/>
      <c r="G117" s="16">
        <f>G118</f>
        <v>4034.8</v>
      </c>
      <c r="H117" s="16">
        <f>H118</f>
        <v>2642.5</v>
      </c>
      <c r="I117" s="16">
        <f>I118</f>
        <v>2750.2</v>
      </c>
    </row>
    <row r="118" spans="1:9" ht="31.5" x14ac:dyDescent="0.25">
      <c r="A118" s="42" t="s">
        <v>69</v>
      </c>
      <c r="B118" s="47" t="s">
        <v>182</v>
      </c>
      <c r="C118" s="47" t="s">
        <v>57</v>
      </c>
      <c r="D118" s="47" t="s">
        <v>65</v>
      </c>
      <c r="E118" s="58" t="s">
        <v>112</v>
      </c>
      <c r="F118" s="77">
        <v>200</v>
      </c>
      <c r="G118" s="16">
        <f>2534.8+1500</f>
        <v>4034.8</v>
      </c>
      <c r="H118" s="16">
        <v>2642.5</v>
      </c>
      <c r="I118" s="16">
        <v>2750.2</v>
      </c>
    </row>
    <row r="119" spans="1:9" s="74" customFormat="1" x14ac:dyDescent="0.25">
      <c r="A119" s="71" t="s">
        <v>189</v>
      </c>
      <c r="B119" s="80" t="s">
        <v>182</v>
      </c>
      <c r="C119" s="80" t="s">
        <v>58</v>
      </c>
      <c r="D119" s="80"/>
      <c r="E119" s="72"/>
      <c r="F119" s="81"/>
      <c r="G119" s="82">
        <f>G125+G120</f>
        <v>28859.100000000002</v>
      </c>
      <c r="H119" s="82">
        <f t="shared" ref="H119:I119" si="20">H125</f>
        <v>5844.9</v>
      </c>
      <c r="I119" s="82">
        <f t="shared" si="20"/>
        <v>2101.6</v>
      </c>
    </row>
    <row r="120" spans="1:9" x14ac:dyDescent="0.25">
      <c r="A120" s="112" t="s">
        <v>218</v>
      </c>
      <c r="B120" s="47" t="s">
        <v>182</v>
      </c>
      <c r="C120" s="47" t="s">
        <v>58</v>
      </c>
      <c r="D120" s="47" t="s">
        <v>55</v>
      </c>
      <c r="E120" s="46"/>
      <c r="F120" s="77"/>
      <c r="G120" s="16">
        <f>G121</f>
        <v>250</v>
      </c>
      <c r="H120" s="16">
        <f t="shared" ref="H120:I122" si="21">H121</f>
        <v>5844.9</v>
      </c>
      <c r="I120" s="16">
        <f t="shared" si="21"/>
        <v>2101.6</v>
      </c>
    </row>
    <row r="121" spans="1:9" ht="47.25" x14ac:dyDescent="0.25">
      <c r="A121" s="142" t="s">
        <v>114</v>
      </c>
      <c r="B121" s="47" t="s">
        <v>182</v>
      </c>
      <c r="C121" s="47" t="s">
        <v>58</v>
      </c>
      <c r="D121" s="47" t="s">
        <v>55</v>
      </c>
      <c r="E121" s="58" t="s">
        <v>109</v>
      </c>
      <c r="F121" s="77"/>
      <c r="G121" s="16">
        <f>G122</f>
        <v>250</v>
      </c>
      <c r="H121" s="16">
        <f t="shared" si="21"/>
        <v>5844.9</v>
      </c>
      <c r="I121" s="16">
        <f t="shared" si="21"/>
        <v>2101.6</v>
      </c>
    </row>
    <row r="122" spans="1:9" ht="31.5" x14ac:dyDescent="0.25">
      <c r="A122" s="143" t="s">
        <v>299</v>
      </c>
      <c r="B122" s="47" t="s">
        <v>182</v>
      </c>
      <c r="C122" s="47" t="s">
        <v>58</v>
      </c>
      <c r="D122" s="47" t="s">
        <v>55</v>
      </c>
      <c r="E122" s="46" t="s">
        <v>113</v>
      </c>
      <c r="F122" s="77"/>
      <c r="G122" s="16">
        <f>G123</f>
        <v>250</v>
      </c>
      <c r="H122" s="16">
        <f t="shared" si="21"/>
        <v>5844.9</v>
      </c>
      <c r="I122" s="16">
        <f t="shared" si="21"/>
        <v>2101.6</v>
      </c>
    </row>
    <row r="123" spans="1:9" ht="31.5" x14ac:dyDescent="0.25">
      <c r="A123" s="112" t="s">
        <v>300</v>
      </c>
      <c r="B123" s="47" t="s">
        <v>182</v>
      </c>
      <c r="C123" s="47" t="s">
        <v>58</v>
      </c>
      <c r="D123" s="47" t="s">
        <v>55</v>
      </c>
      <c r="E123" s="46" t="s">
        <v>118</v>
      </c>
      <c r="F123" s="77"/>
      <c r="G123" s="16">
        <f>G124</f>
        <v>250</v>
      </c>
      <c r="H123" s="16">
        <f>H125</f>
        <v>5844.9</v>
      </c>
      <c r="I123" s="16">
        <f>I125</f>
        <v>2101.6</v>
      </c>
    </row>
    <row r="124" spans="1:9" x14ac:dyDescent="0.25">
      <c r="A124" s="112" t="s">
        <v>68</v>
      </c>
      <c r="B124" s="47" t="s">
        <v>182</v>
      </c>
      <c r="C124" s="47" t="s">
        <v>58</v>
      </c>
      <c r="D124" s="47" t="s">
        <v>55</v>
      </c>
      <c r="E124" s="46" t="s">
        <v>118</v>
      </c>
      <c r="F124" s="77">
        <v>800</v>
      </c>
      <c r="G124" s="16">
        <v>250</v>
      </c>
      <c r="H124" s="144">
        <v>0</v>
      </c>
      <c r="I124" s="144">
        <v>0</v>
      </c>
    </row>
    <row r="125" spans="1:9" x14ac:dyDescent="0.25">
      <c r="A125" s="42" t="s">
        <v>50</v>
      </c>
      <c r="B125" s="47" t="s">
        <v>182</v>
      </c>
      <c r="C125" s="47" t="s">
        <v>58</v>
      </c>
      <c r="D125" s="47" t="s">
        <v>56</v>
      </c>
      <c r="E125" s="46"/>
      <c r="F125" s="77"/>
      <c r="G125" s="16">
        <f>G126+G140</f>
        <v>28609.100000000002</v>
      </c>
      <c r="H125" s="16">
        <f t="shared" ref="H125:I125" si="22">H126+H140</f>
        <v>5844.9</v>
      </c>
      <c r="I125" s="16">
        <f t="shared" si="22"/>
        <v>2101.6</v>
      </c>
    </row>
    <row r="126" spans="1:9" ht="33" customHeight="1" x14ac:dyDescent="0.25">
      <c r="A126" s="49" t="s">
        <v>114</v>
      </c>
      <c r="B126" s="47" t="s">
        <v>182</v>
      </c>
      <c r="C126" s="47" t="s">
        <v>58</v>
      </c>
      <c r="D126" s="47" t="s">
        <v>56</v>
      </c>
      <c r="E126" s="58" t="s">
        <v>109</v>
      </c>
      <c r="F126" s="77"/>
      <c r="G126" s="16">
        <f>G127+G132</f>
        <v>10569.2</v>
      </c>
      <c r="H126" s="16">
        <f>H127+H132</f>
        <v>5844.9</v>
      </c>
      <c r="I126" s="16">
        <f>I127+I132</f>
        <v>2101.6</v>
      </c>
    </row>
    <row r="127" spans="1:9" x14ac:dyDescent="0.25">
      <c r="A127" s="59" t="s">
        <v>264</v>
      </c>
      <c r="B127" s="47" t="s">
        <v>182</v>
      </c>
      <c r="C127" s="47" t="s">
        <v>58</v>
      </c>
      <c r="D127" s="47" t="s">
        <v>56</v>
      </c>
      <c r="E127" s="46" t="s">
        <v>113</v>
      </c>
      <c r="F127" s="77"/>
      <c r="G127" s="16">
        <f>G128+G130</f>
        <v>7921.2</v>
      </c>
      <c r="H127" s="16">
        <f t="shared" ref="G127:I130" si="23">H128</f>
        <v>3891.7</v>
      </c>
      <c r="I127" s="16">
        <f t="shared" si="23"/>
        <v>828.7</v>
      </c>
    </row>
    <row r="128" spans="1:9" ht="31.5" x14ac:dyDescent="0.25">
      <c r="A128" s="42" t="s">
        <v>270</v>
      </c>
      <c r="B128" s="47" t="s">
        <v>182</v>
      </c>
      <c r="C128" s="47" t="s">
        <v>58</v>
      </c>
      <c r="D128" s="47" t="s">
        <v>56</v>
      </c>
      <c r="E128" s="46" t="s">
        <v>118</v>
      </c>
      <c r="F128" s="77"/>
      <c r="G128" s="16">
        <f t="shared" si="23"/>
        <v>4567.8999999999996</v>
      </c>
      <c r="H128" s="16">
        <f t="shared" si="23"/>
        <v>3891.7</v>
      </c>
      <c r="I128" s="16">
        <f t="shared" si="23"/>
        <v>828.7</v>
      </c>
    </row>
    <row r="129" spans="1:9" ht="31.5" x14ac:dyDescent="0.25">
      <c r="A129" s="42" t="s">
        <v>69</v>
      </c>
      <c r="B129" s="47" t="s">
        <v>182</v>
      </c>
      <c r="C129" s="47" t="s">
        <v>58</v>
      </c>
      <c r="D129" s="47" t="s">
        <v>56</v>
      </c>
      <c r="E129" s="46" t="s">
        <v>118</v>
      </c>
      <c r="F129" s="77">
        <v>200</v>
      </c>
      <c r="G129" s="16">
        <f>279.5+4268.4+20</f>
        <v>4567.8999999999996</v>
      </c>
      <c r="H129" s="16">
        <v>3891.7</v>
      </c>
      <c r="I129" s="16">
        <v>828.7</v>
      </c>
    </row>
    <row r="130" spans="1:9" x14ac:dyDescent="0.25">
      <c r="A130" s="42" t="s">
        <v>266</v>
      </c>
      <c r="B130" s="47" t="s">
        <v>182</v>
      </c>
      <c r="C130" s="47" t="s">
        <v>58</v>
      </c>
      <c r="D130" s="47" t="s">
        <v>56</v>
      </c>
      <c r="E130" s="46" t="s">
        <v>265</v>
      </c>
      <c r="F130" s="77"/>
      <c r="G130" s="16">
        <f t="shared" si="23"/>
        <v>3353.3</v>
      </c>
      <c r="H130" s="16">
        <f t="shared" si="23"/>
        <v>0</v>
      </c>
      <c r="I130" s="16">
        <f t="shared" si="23"/>
        <v>0</v>
      </c>
    </row>
    <row r="131" spans="1:9" ht="31.5" x14ac:dyDescent="0.25">
      <c r="A131" s="42" t="s">
        <v>69</v>
      </c>
      <c r="B131" s="47" t="s">
        <v>182</v>
      </c>
      <c r="C131" s="47" t="s">
        <v>58</v>
      </c>
      <c r="D131" s="47" t="s">
        <v>56</v>
      </c>
      <c r="E131" s="46" t="s">
        <v>296</v>
      </c>
      <c r="F131" s="77">
        <v>200</v>
      </c>
      <c r="G131" s="16">
        <v>3353.3</v>
      </c>
      <c r="H131" s="16">
        <v>0</v>
      </c>
      <c r="I131" s="16">
        <v>0</v>
      </c>
    </row>
    <row r="132" spans="1:9" x14ac:dyDescent="0.25">
      <c r="A132" s="42" t="s">
        <v>120</v>
      </c>
      <c r="B132" s="47" t="s">
        <v>182</v>
      </c>
      <c r="C132" s="47" t="s">
        <v>58</v>
      </c>
      <c r="D132" s="47" t="s">
        <v>56</v>
      </c>
      <c r="E132" s="46" t="s">
        <v>119</v>
      </c>
      <c r="F132" s="77"/>
      <c r="G132" s="16">
        <f>G133+G135+G137</f>
        <v>2648</v>
      </c>
      <c r="H132" s="16">
        <f t="shared" ref="H132:I132" si="24">H133+H135+H137</f>
        <v>1953.2</v>
      </c>
      <c r="I132" s="16">
        <f t="shared" si="24"/>
        <v>1272.8999999999999</v>
      </c>
    </row>
    <row r="133" spans="1:9" x14ac:dyDescent="0.25">
      <c r="A133" s="42" t="s">
        <v>123</v>
      </c>
      <c r="B133" s="47" t="s">
        <v>182</v>
      </c>
      <c r="C133" s="47" t="s">
        <v>58</v>
      </c>
      <c r="D133" s="47" t="s">
        <v>56</v>
      </c>
      <c r="E133" s="46" t="s">
        <v>121</v>
      </c>
      <c r="F133" s="77"/>
      <c r="G133" s="16">
        <f>G134</f>
        <v>1490.3</v>
      </c>
      <c r="H133" s="16">
        <f>H134</f>
        <v>1058.2</v>
      </c>
      <c r="I133" s="16">
        <f>I134</f>
        <v>1111.0999999999999</v>
      </c>
    </row>
    <row r="134" spans="1:9" ht="31.5" x14ac:dyDescent="0.25">
      <c r="A134" s="42" t="s">
        <v>69</v>
      </c>
      <c r="B134" s="47" t="s">
        <v>182</v>
      </c>
      <c r="C134" s="47" t="s">
        <v>58</v>
      </c>
      <c r="D134" s="47" t="s">
        <v>56</v>
      </c>
      <c r="E134" s="46" t="s">
        <v>121</v>
      </c>
      <c r="F134" s="77">
        <v>200</v>
      </c>
      <c r="G134" s="113">
        <f>998.3+492</f>
        <v>1490.3</v>
      </c>
      <c r="H134" s="16">
        <v>1058.2</v>
      </c>
      <c r="I134" s="16">
        <v>1111.0999999999999</v>
      </c>
    </row>
    <row r="135" spans="1:9" ht="19.149999999999999" customHeight="1" x14ac:dyDescent="0.25">
      <c r="A135" s="42" t="s">
        <v>124</v>
      </c>
      <c r="B135" s="47" t="s">
        <v>182</v>
      </c>
      <c r="C135" s="47" t="s">
        <v>58</v>
      </c>
      <c r="D135" s="47" t="s">
        <v>56</v>
      </c>
      <c r="E135" s="46" t="s">
        <v>122</v>
      </c>
      <c r="F135" s="77"/>
      <c r="G135" s="16">
        <f>G136</f>
        <v>230.3</v>
      </c>
      <c r="H135" s="16">
        <f>H136</f>
        <v>895</v>
      </c>
      <c r="I135" s="16">
        <f>I136</f>
        <v>161.80000000000001</v>
      </c>
    </row>
    <row r="136" spans="1:9" ht="31.5" x14ac:dyDescent="0.25">
      <c r="A136" s="42" t="s">
        <v>69</v>
      </c>
      <c r="B136" s="47" t="s">
        <v>182</v>
      </c>
      <c r="C136" s="47" t="s">
        <v>58</v>
      </c>
      <c r="D136" s="47" t="s">
        <v>56</v>
      </c>
      <c r="E136" s="46" t="s">
        <v>122</v>
      </c>
      <c r="F136" s="77">
        <v>200</v>
      </c>
      <c r="G136" s="113">
        <f>138.5+91.8</f>
        <v>230.3</v>
      </c>
      <c r="H136" s="16">
        <f>755.2+139.8</f>
        <v>895</v>
      </c>
      <c r="I136" s="16">
        <v>161.80000000000001</v>
      </c>
    </row>
    <row r="137" spans="1:9" ht="64.900000000000006" customHeight="1" x14ac:dyDescent="0.25">
      <c r="A137" s="42" t="s">
        <v>176</v>
      </c>
      <c r="B137" s="47" t="s">
        <v>182</v>
      </c>
      <c r="C137" s="47" t="s">
        <v>58</v>
      </c>
      <c r="D137" s="47" t="s">
        <v>56</v>
      </c>
      <c r="E137" s="46" t="s">
        <v>175</v>
      </c>
      <c r="F137" s="77"/>
      <c r="G137" s="16">
        <f>G138+G139</f>
        <v>927.4</v>
      </c>
      <c r="H137" s="16">
        <f>H138+H139</f>
        <v>0</v>
      </c>
      <c r="I137" s="16">
        <f>I138+I139</f>
        <v>0</v>
      </c>
    </row>
    <row r="138" spans="1:9" ht="64.150000000000006" customHeight="1" x14ac:dyDescent="0.25">
      <c r="A138" s="42" t="s">
        <v>85</v>
      </c>
      <c r="B138" s="47" t="s">
        <v>182</v>
      </c>
      <c r="C138" s="47" t="s">
        <v>58</v>
      </c>
      <c r="D138" s="47" t="s">
        <v>56</v>
      </c>
      <c r="E138" s="46" t="s">
        <v>175</v>
      </c>
      <c r="F138" s="77">
        <v>100</v>
      </c>
      <c r="G138" s="16">
        <v>527.4</v>
      </c>
      <c r="H138" s="16">
        <v>0</v>
      </c>
      <c r="I138" s="16">
        <v>0</v>
      </c>
    </row>
    <row r="139" spans="1:9" ht="31.5" x14ac:dyDescent="0.25">
      <c r="A139" s="42" t="s">
        <v>69</v>
      </c>
      <c r="B139" s="47" t="s">
        <v>182</v>
      </c>
      <c r="C139" s="47" t="s">
        <v>58</v>
      </c>
      <c r="D139" s="47" t="s">
        <v>56</v>
      </c>
      <c r="E139" s="46" t="s">
        <v>175</v>
      </c>
      <c r="F139" s="77">
        <v>200</v>
      </c>
      <c r="G139" s="16">
        <v>400</v>
      </c>
      <c r="H139" s="16">
        <v>0</v>
      </c>
      <c r="I139" s="16">
        <v>0</v>
      </c>
    </row>
    <row r="140" spans="1:9" ht="34.15" customHeight="1" x14ac:dyDescent="0.25">
      <c r="A140" s="42" t="s">
        <v>238</v>
      </c>
      <c r="B140" s="47" t="s">
        <v>182</v>
      </c>
      <c r="C140" s="47" t="s">
        <v>58</v>
      </c>
      <c r="D140" s="47" t="s">
        <v>56</v>
      </c>
      <c r="E140" s="46" t="s">
        <v>239</v>
      </c>
      <c r="F140" s="77"/>
      <c r="G140" s="16">
        <f>G141</f>
        <v>18039.900000000001</v>
      </c>
      <c r="H140" s="16">
        <f>H142</f>
        <v>0</v>
      </c>
      <c r="I140" s="16">
        <f>I142</f>
        <v>0</v>
      </c>
    </row>
    <row r="141" spans="1:9" x14ac:dyDescent="0.25">
      <c r="A141" s="42" t="s">
        <v>245</v>
      </c>
      <c r="B141" s="47" t="s">
        <v>182</v>
      </c>
      <c r="C141" s="47" t="s">
        <v>58</v>
      </c>
      <c r="D141" s="47" t="s">
        <v>56</v>
      </c>
      <c r="E141" s="46" t="s">
        <v>244</v>
      </c>
      <c r="F141" s="77"/>
      <c r="G141" s="16">
        <f t="shared" ref="G141:I142" si="25">G142</f>
        <v>18039.900000000001</v>
      </c>
      <c r="H141" s="16">
        <f t="shared" si="25"/>
        <v>0</v>
      </c>
      <c r="I141" s="16">
        <f t="shared" si="25"/>
        <v>0</v>
      </c>
    </row>
    <row r="142" spans="1:9" x14ac:dyDescent="0.25">
      <c r="A142" s="42" t="s">
        <v>237</v>
      </c>
      <c r="B142" s="47" t="s">
        <v>182</v>
      </c>
      <c r="C142" s="47" t="s">
        <v>58</v>
      </c>
      <c r="D142" s="47" t="s">
        <v>56</v>
      </c>
      <c r="E142" s="46" t="s">
        <v>243</v>
      </c>
      <c r="F142" s="77"/>
      <c r="G142" s="16">
        <f t="shared" si="25"/>
        <v>18039.900000000001</v>
      </c>
      <c r="H142" s="16">
        <f t="shared" si="25"/>
        <v>0</v>
      </c>
      <c r="I142" s="16">
        <f t="shared" si="25"/>
        <v>0</v>
      </c>
    </row>
    <row r="143" spans="1:9" ht="31.5" x14ac:dyDescent="0.25">
      <c r="A143" s="42" t="s">
        <v>69</v>
      </c>
      <c r="B143" s="47" t="s">
        <v>182</v>
      </c>
      <c r="C143" s="47" t="s">
        <v>58</v>
      </c>
      <c r="D143" s="47" t="s">
        <v>56</v>
      </c>
      <c r="E143" s="46" t="s">
        <v>243</v>
      </c>
      <c r="F143" s="77">
        <v>200</v>
      </c>
      <c r="G143" s="113">
        <v>18039.900000000001</v>
      </c>
      <c r="H143" s="113">
        <v>0</v>
      </c>
      <c r="I143" s="113">
        <v>0</v>
      </c>
    </row>
    <row r="144" spans="1:9" s="74" customFormat="1" x14ac:dyDescent="0.25">
      <c r="A144" s="71" t="s">
        <v>190</v>
      </c>
      <c r="B144" s="80" t="s">
        <v>182</v>
      </c>
      <c r="C144" s="80" t="s">
        <v>59</v>
      </c>
      <c r="D144" s="80"/>
      <c r="E144" s="72"/>
      <c r="F144" s="81"/>
      <c r="G144" s="82">
        <f t="shared" ref="G144:I146" si="26">G145</f>
        <v>80</v>
      </c>
      <c r="H144" s="82">
        <f t="shared" si="26"/>
        <v>80</v>
      </c>
      <c r="I144" s="82">
        <f t="shared" si="26"/>
        <v>80</v>
      </c>
    </row>
    <row r="145" spans="1:9" x14ac:dyDescent="0.25">
      <c r="A145" s="42" t="s">
        <v>51</v>
      </c>
      <c r="B145" s="47" t="s">
        <v>182</v>
      </c>
      <c r="C145" s="47" t="s">
        <v>59</v>
      </c>
      <c r="D145" s="47" t="s">
        <v>59</v>
      </c>
      <c r="E145" s="46"/>
      <c r="F145" s="77"/>
      <c r="G145" s="16">
        <f t="shared" si="26"/>
        <v>80</v>
      </c>
      <c r="H145" s="16">
        <f t="shared" si="26"/>
        <v>80</v>
      </c>
      <c r="I145" s="16">
        <f t="shared" si="26"/>
        <v>80</v>
      </c>
    </row>
    <row r="146" spans="1:9" s="66" customFormat="1" ht="31.5" x14ac:dyDescent="0.25">
      <c r="A146" s="42" t="s">
        <v>132</v>
      </c>
      <c r="B146" s="47" t="s">
        <v>182</v>
      </c>
      <c r="C146" s="47" t="s">
        <v>59</v>
      </c>
      <c r="D146" s="47" t="s">
        <v>59</v>
      </c>
      <c r="E146" s="46" t="s">
        <v>125</v>
      </c>
      <c r="F146" s="78"/>
      <c r="G146" s="65">
        <f>G147</f>
        <v>80</v>
      </c>
      <c r="H146" s="65">
        <f t="shared" si="26"/>
        <v>80</v>
      </c>
      <c r="I146" s="65">
        <f t="shared" si="26"/>
        <v>80</v>
      </c>
    </row>
    <row r="147" spans="1:9" ht="31.5" x14ac:dyDescent="0.25">
      <c r="A147" s="42" t="s">
        <v>141</v>
      </c>
      <c r="B147" s="47" t="s">
        <v>182</v>
      </c>
      <c r="C147" s="47" t="s">
        <v>59</v>
      </c>
      <c r="D147" s="47" t="s">
        <v>59</v>
      </c>
      <c r="E147" s="46" t="s">
        <v>130</v>
      </c>
      <c r="F147" s="77"/>
      <c r="G147" s="16">
        <f t="shared" ref="G147:I148" si="27">G148</f>
        <v>80</v>
      </c>
      <c r="H147" s="16">
        <f t="shared" si="27"/>
        <v>80</v>
      </c>
      <c r="I147" s="16">
        <f t="shared" si="27"/>
        <v>80</v>
      </c>
    </row>
    <row r="148" spans="1:9" x14ac:dyDescent="0.25">
      <c r="A148" s="42" t="s">
        <v>142</v>
      </c>
      <c r="B148" s="47" t="s">
        <v>182</v>
      </c>
      <c r="C148" s="47" t="s">
        <v>59</v>
      </c>
      <c r="D148" s="47" t="s">
        <v>59</v>
      </c>
      <c r="E148" s="46" t="s">
        <v>131</v>
      </c>
      <c r="F148" s="77"/>
      <c r="G148" s="16">
        <f t="shared" si="27"/>
        <v>80</v>
      </c>
      <c r="H148" s="16">
        <f t="shared" si="27"/>
        <v>80</v>
      </c>
      <c r="I148" s="16">
        <f t="shared" si="27"/>
        <v>80</v>
      </c>
    </row>
    <row r="149" spans="1:9" ht="31.5" x14ac:dyDescent="0.25">
      <c r="A149" s="42" t="s">
        <v>69</v>
      </c>
      <c r="B149" s="47" t="s">
        <v>182</v>
      </c>
      <c r="C149" s="47" t="s">
        <v>59</v>
      </c>
      <c r="D149" s="47" t="s">
        <v>59</v>
      </c>
      <c r="E149" s="46" t="s">
        <v>131</v>
      </c>
      <c r="F149" s="77">
        <v>200</v>
      </c>
      <c r="G149" s="113">
        <v>80</v>
      </c>
      <c r="H149" s="16">
        <v>80</v>
      </c>
      <c r="I149" s="16">
        <v>80</v>
      </c>
    </row>
    <row r="150" spans="1:9" s="74" customFormat="1" x14ac:dyDescent="0.25">
      <c r="A150" s="71" t="s">
        <v>191</v>
      </c>
      <c r="B150" s="80" t="s">
        <v>182</v>
      </c>
      <c r="C150" s="80" t="s">
        <v>60</v>
      </c>
      <c r="D150" s="80"/>
      <c r="E150" s="72"/>
      <c r="F150" s="81"/>
      <c r="G150" s="82">
        <f t="shared" ref="G150:I151" si="28">G151</f>
        <v>9738.8000000000011</v>
      </c>
      <c r="H150" s="82">
        <f t="shared" si="28"/>
        <v>8794.4000000000015</v>
      </c>
      <c r="I150" s="82">
        <f t="shared" si="28"/>
        <v>8817.1</v>
      </c>
    </row>
    <row r="151" spans="1:9" x14ac:dyDescent="0.25">
      <c r="A151" s="42" t="s">
        <v>52</v>
      </c>
      <c r="B151" s="47" t="s">
        <v>182</v>
      </c>
      <c r="C151" s="47" t="s">
        <v>60</v>
      </c>
      <c r="D151" s="47" t="s">
        <v>54</v>
      </c>
      <c r="E151" s="46"/>
      <c r="F151" s="77"/>
      <c r="G151" s="16">
        <f t="shared" si="28"/>
        <v>9738.8000000000011</v>
      </c>
      <c r="H151" s="16">
        <f t="shared" si="28"/>
        <v>8794.4000000000015</v>
      </c>
      <c r="I151" s="16">
        <f t="shared" si="28"/>
        <v>8817.1</v>
      </c>
    </row>
    <row r="152" spans="1:9" s="66" customFormat="1" ht="31.5" x14ac:dyDescent="0.25">
      <c r="A152" s="42" t="s">
        <v>132</v>
      </c>
      <c r="B152" s="47" t="s">
        <v>182</v>
      </c>
      <c r="C152" s="47" t="s">
        <v>60</v>
      </c>
      <c r="D152" s="47" t="s">
        <v>54</v>
      </c>
      <c r="E152" s="46" t="s">
        <v>125</v>
      </c>
      <c r="F152" s="78"/>
      <c r="G152" s="65">
        <f>G153+G158+G162</f>
        <v>9738.8000000000011</v>
      </c>
      <c r="H152" s="65">
        <f>H153+H158+H162</f>
        <v>8794.4000000000015</v>
      </c>
      <c r="I152" s="65">
        <f>I153+I158+I162</f>
        <v>8817.1</v>
      </c>
    </row>
    <row r="153" spans="1:9" ht="18.75" customHeight="1" x14ac:dyDescent="0.25">
      <c r="A153" s="112" t="s">
        <v>133</v>
      </c>
      <c r="B153" s="47" t="s">
        <v>182</v>
      </c>
      <c r="C153" s="47" t="s">
        <v>60</v>
      </c>
      <c r="D153" s="47" t="s">
        <v>54</v>
      </c>
      <c r="E153" s="46" t="s">
        <v>126</v>
      </c>
      <c r="F153" s="77"/>
      <c r="G153" s="16">
        <f>G154</f>
        <v>8603.6</v>
      </c>
      <c r="H153" s="16">
        <f>H154</f>
        <v>7437.2000000000007</v>
      </c>
      <c r="I153" s="16">
        <f>I154</f>
        <v>7437.2000000000007</v>
      </c>
    </row>
    <row r="154" spans="1:9" ht="31.5" x14ac:dyDescent="0.25">
      <c r="A154" s="42" t="s">
        <v>83</v>
      </c>
      <c r="B154" s="47" t="s">
        <v>182</v>
      </c>
      <c r="C154" s="47" t="s">
        <v>60</v>
      </c>
      <c r="D154" s="47" t="s">
        <v>54</v>
      </c>
      <c r="E154" s="46" t="s">
        <v>127</v>
      </c>
      <c r="F154" s="77"/>
      <c r="G154" s="16">
        <f>G155+G156+G157</f>
        <v>8603.6</v>
      </c>
      <c r="H154" s="16">
        <f>H155+H156+H157</f>
        <v>7437.2000000000007</v>
      </c>
      <c r="I154" s="16">
        <f>I155+I156+I157</f>
        <v>7437.2000000000007</v>
      </c>
    </row>
    <row r="155" spans="1:9" ht="63.6" customHeight="1" x14ac:dyDescent="0.25">
      <c r="A155" s="42" t="s">
        <v>85</v>
      </c>
      <c r="B155" s="47" t="s">
        <v>182</v>
      </c>
      <c r="C155" s="47" t="s">
        <v>60</v>
      </c>
      <c r="D155" s="47" t="s">
        <v>54</v>
      </c>
      <c r="E155" s="46" t="s">
        <v>127</v>
      </c>
      <c r="F155" s="77">
        <v>100</v>
      </c>
      <c r="G155" s="16">
        <f>5437.1+658.4+508</f>
        <v>6603.5</v>
      </c>
      <c r="H155" s="16">
        <v>5437.1</v>
      </c>
      <c r="I155" s="16">
        <v>5437.1</v>
      </c>
    </row>
    <row r="156" spans="1:9" ht="31.5" x14ac:dyDescent="0.25">
      <c r="A156" s="42" t="s">
        <v>69</v>
      </c>
      <c r="B156" s="47" t="s">
        <v>182</v>
      </c>
      <c r="C156" s="47" t="s">
        <v>60</v>
      </c>
      <c r="D156" s="47" t="s">
        <v>54</v>
      </c>
      <c r="E156" s="46" t="s">
        <v>127</v>
      </c>
      <c r="F156" s="77">
        <v>200</v>
      </c>
      <c r="G156" s="16">
        <v>2000</v>
      </c>
      <c r="H156" s="16">
        <v>2000</v>
      </c>
      <c r="I156" s="16">
        <v>2000</v>
      </c>
    </row>
    <row r="157" spans="1:9" ht="15.75" customHeight="1" x14ac:dyDescent="0.25">
      <c r="A157" s="42" t="s">
        <v>68</v>
      </c>
      <c r="B157" s="47" t="s">
        <v>182</v>
      </c>
      <c r="C157" s="47" t="s">
        <v>60</v>
      </c>
      <c r="D157" s="47" t="s">
        <v>54</v>
      </c>
      <c r="E157" s="46" t="s">
        <v>127</v>
      </c>
      <c r="F157" s="77">
        <v>800</v>
      </c>
      <c r="G157" s="16">
        <v>0.1</v>
      </c>
      <c r="H157" s="16">
        <v>0.1</v>
      </c>
      <c r="I157" s="16">
        <v>0.1</v>
      </c>
    </row>
    <row r="158" spans="1:9" ht="31.5" x14ac:dyDescent="0.25">
      <c r="A158" s="42" t="s">
        <v>139</v>
      </c>
      <c r="B158" s="47" t="s">
        <v>182</v>
      </c>
      <c r="C158" s="47" t="s">
        <v>60</v>
      </c>
      <c r="D158" s="47" t="s">
        <v>54</v>
      </c>
      <c r="E158" s="46" t="s">
        <v>129</v>
      </c>
      <c r="F158" s="77"/>
      <c r="G158" s="16">
        <f>G159</f>
        <v>723.2</v>
      </c>
      <c r="H158" s="16">
        <f>H159</f>
        <v>927.2</v>
      </c>
      <c r="I158" s="16">
        <f>I159</f>
        <v>932.9</v>
      </c>
    </row>
    <row r="159" spans="1:9" ht="31.5" x14ac:dyDescent="0.25">
      <c r="A159" s="44" t="s">
        <v>83</v>
      </c>
      <c r="B159" s="47" t="s">
        <v>182</v>
      </c>
      <c r="C159" s="47" t="s">
        <v>60</v>
      </c>
      <c r="D159" s="47" t="s">
        <v>54</v>
      </c>
      <c r="E159" s="46" t="s">
        <v>140</v>
      </c>
      <c r="F159" s="77"/>
      <c r="G159" s="16">
        <f>G160+G161</f>
        <v>723.2</v>
      </c>
      <c r="H159" s="16">
        <f>H160+H161</f>
        <v>927.2</v>
      </c>
      <c r="I159" s="16">
        <f>I160+I161</f>
        <v>932.9</v>
      </c>
    </row>
    <row r="160" spans="1:9" ht="64.150000000000006" customHeight="1" x14ac:dyDescent="0.25">
      <c r="A160" s="42" t="s">
        <v>85</v>
      </c>
      <c r="B160" s="47" t="s">
        <v>182</v>
      </c>
      <c r="C160" s="47" t="s">
        <v>60</v>
      </c>
      <c r="D160" s="47" t="s">
        <v>54</v>
      </c>
      <c r="E160" s="46" t="s">
        <v>140</v>
      </c>
      <c r="F160" s="77">
        <v>100</v>
      </c>
      <c r="G160" s="16">
        <v>723.2</v>
      </c>
      <c r="H160" s="16">
        <v>727.2</v>
      </c>
      <c r="I160" s="16">
        <v>732.9</v>
      </c>
    </row>
    <row r="161" spans="1:9" ht="31.5" x14ac:dyDescent="0.25">
      <c r="A161" s="42" t="s">
        <v>69</v>
      </c>
      <c r="B161" s="47" t="s">
        <v>182</v>
      </c>
      <c r="C161" s="47" t="s">
        <v>60</v>
      </c>
      <c r="D161" s="47" t="s">
        <v>54</v>
      </c>
      <c r="E161" s="46" t="s">
        <v>140</v>
      </c>
      <c r="F161" s="77">
        <v>200</v>
      </c>
      <c r="G161" s="16">
        <f>200-200</f>
        <v>0</v>
      </c>
      <c r="H161" s="16">
        <v>200</v>
      </c>
      <c r="I161" s="16">
        <v>200</v>
      </c>
    </row>
    <row r="162" spans="1:9" ht="31.5" x14ac:dyDescent="0.25">
      <c r="A162" s="42" t="s">
        <v>141</v>
      </c>
      <c r="B162" s="47" t="s">
        <v>182</v>
      </c>
      <c r="C162" s="47" t="s">
        <v>60</v>
      </c>
      <c r="D162" s="47" t="s">
        <v>54</v>
      </c>
      <c r="E162" s="46" t="s">
        <v>130</v>
      </c>
      <c r="F162" s="77"/>
      <c r="G162" s="16">
        <f t="shared" ref="G162:I163" si="29">G163</f>
        <v>412</v>
      </c>
      <c r="H162" s="16">
        <f t="shared" si="29"/>
        <v>430</v>
      </c>
      <c r="I162" s="16">
        <f t="shared" si="29"/>
        <v>447</v>
      </c>
    </row>
    <row r="163" spans="1:9" x14ac:dyDescent="0.25">
      <c r="A163" s="42" t="s">
        <v>142</v>
      </c>
      <c r="B163" s="47" t="s">
        <v>182</v>
      </c>
      <c r="C163" s="47" t="s">
        <v>60</v>
      </c>
      <c r="D163" s="47" t="s">
        <v>54</v>
      </c>
      <c r="E163" s="46" t="s">
        <v>131</v>
      </c>
      <c r="F163" s="77"/>
      <c r="G163" s="16">
        <f t="shared" si="29"/>
        <v>412</v>
      </c>
      <c r="H163" s="16">
        <f t="shared" si="29"/>
        <v>430</v>
      </c>
      <c r="I163" s="16">
        <f t="shared" si="29"/>
        <v>447</v>
      </c>
    </row>
    <row r="164" spans="1:9" ht="31.5" x14ac:dyDescent="0.25">
      <c r="A164" s="42" t="s">
        <v>69</v>
      </c>
      <c r="B164" s="47" t="s">
        <v>182</v>
      </c>
      <c r="C164" s="47" t="s">
        <v>60</v>
      </c>
      <c r="D164" s="47" t="s">
        <v>54</v>
      </c>
      <c r="E164" s="46" t="s">
        <v>131</v>
      </c>
      <c r="F164" s="77">
        <v>200</v>
      </c>
      <c r="G164" s="16">
        <v>412</v>
      </c>
      <c r="H164" s="16">
        <v>430</v>
      </c>
      <c r="I164" s="16">
        <v>447</v>
      </c>
    </row>
    <row r="165" spans="1:9" s="74" customFormat="1" x14ac:dyDescent="0.25">
      <c r="A165" s="71" t="s">
        <v>192</v>
      </c>
      <c r="B165" s="80" t="s">
        <v>182</v>
      </c>
      <c r="C165" s="80" t="s">
        <v>61</v>
      </c>
      <c r="D165" s="80"/>
      <c r="E165" s="72"/>
      <c r="F165" s="81"/>
      <c r="G165" s="82">
        <f>G166</f>
        <v>139.4</v>
      </c>
      <c r="H165" s="82">
        <f t="shared" ref="H165:I167" si="30">H166</f>
        <v>145.19999999999999</v>
      </c>
      <c r="I165" s="82">
        <f t="shared" si="30"/>
        <v>151</v>
      </c>
    </row>
    <row r="166" spans="1:9" x14ac:dyDescent="0.25">
      <c r="A166" s="42" t="s">
        <v>53</v>
      </c>
      <c r="B166" s="47" t="s">
        <v>182</v>
      </c>
      <c r="C166" s="47" t="s">
        <v>61</v>
      </c>
      <c r="D166" s="47" t="s">
        <v>54</v>
      </c>
      <c r="E166" s="46"/>
      <c r="F166" s="77"/>
      <c r="G166" s="16">
        <f>G167</f>
        <v>139.4</v>
      </c>
      <c r="H166" s="16">
        <f t="shared" si="30"/>
        <v>145.19999999999999</v>
      </c>
      <c r="I166" s="16">
        <f t="shared" si="30"/>
        <v>151</v>
      </c>
    </row>
    <row r="167" spans="1:9" ht="31.5" x14ac:dyDescent="0.25">
      <c r="A167" s="42" t="s">
        <v>132</v>
      </c>
      <c r="B167" s="47" t="s">
        <v>182</v>
      </c>
      <c r="C167" s="47" t="s">
        <v>61</v>
      </c>
      <c r="D167" s="47" t="s">
        <v>54</v>
      </c>
      <c r="E167" s="46" t="s">
        <v>125</v>
      </c>
      <c r="F167" s="77"/>
      <c r="G167" s="16">
        <f>G168</f>
        <v>139.4</v>
      </c>
      <c r="H167" s="16">
        <f t="shared" si="30"/>
        <v>145.19999999999999</v>
      </c>
      <c r="I167" s="16">
        <f t="shared" si="30"/>
        <v>151</v>
      </c>
    </row>
    <row r="168" spans="1:9" ht="31.5" x14ac:dyDescent="0.25">
      <c r="A168" s="42" t="s">
        <v>141</v>
      </c>
      <c r="B168" s="47" t="s">
        <v>182</v>
      </c>
      <c r="C168" s="47" t="s">
        <v>61</v>
      </c>
      <c r="D168" s="47" t="s">
        <v>54</v>
      </c>
      <c r="E168" s="46" t="s">
        <v>130</v>
      </c>
      <c r="F168" s="77"/>
      <c r="G168" s="16">
        <f t="shared" ref="G168:I169" si="31">G169</f>
        <v>139.4</v>
      </c>
      <c r="H168" s="16">
        <f t="shared" si="31"/>
        <v>145.19999999999999</v>
      </c>
      <c r="I168" s="16">
        <f t="shared" si="31"/>
        <v>151</v>
      </c>
    </row>
    <row r="169" spans="1:9" x14ac:dyDescent="0.25">
      <c r="A169" s="42" t="s">
        <v>142</v>
      </c>
      <c r="B169" s="47" t="s">
        <v>182</v>
      </c>
      <c r="C169" s="47" t="s">
        <v>61</v>
      </c>
      <c r="D169" s="47" t="s">
        <v>54</v>
      </c>
      <c r="E169" s="46" t="s">
        <v>131</v>
      </c>
      <c r="F169" s="77"/>
      <c r="G169" s="16">
        <f t="shared" si="31"/>
        <v>139.4</v>
      </c>
      <c r="H169" s="16">
        <f t="shared" si="31"/>
        <v>145.19999999999999</v>
      </c>
      <c r="I169" s="16">
        <f t="shared" si="31"/>
        <v>151</v>
      </c>
    </row>
    <row r="170" spans="1:9" ht="31.5" x14ac:dyDescent="0.25">
      <c r="A170" s="42" t="s">
        <v>69</v>
      </c>
      <c r="B170" s="47" t="s">
        <v>182</v>
      </c>
      <c r="C170" s="47" t="s">
        <v>61</v>
      </c>
      <c r="D170" s="47" t="s">
        <v>54</v>
      </c>
      <c r="E170" s="46" t="s">
        <v>131</v>
      </c>
      <c r="F170" s="77">
        <v>200</v>
      </c>
      <c r="G170" s="16">
        <v>139.4</v>
      </c>
      <c r="H170" s="16">
        <v>145.19999999999999</v>
      </c>
      <c r="I170" s="16">
        <v>151</v>
      </c>
    </row>
    <row r="171" spans="1:9" x14ac:dyDescent="0.25">
      <c r="A171" s="71" t="s">
        <v>12</v>
      </c>
      <c r="G171" s="16">
        <v>0</v>
      </c>
      <c r="H171" s="121">
        <v>1207.2</v>
      </c>
      <c r="I171" s="121">
        <v>3765.1</v>
      </c>
    </row>
    <row r="173" spans="1:9" ht="75" x14ac:dyDescent="0.3">
      <c r="A173" s="123" t="s">
        <v>227</v>
      </c>
      <c r="B173" s="7"/>
      <c r="F173" s="150" t="s">
        <v>288</v>
      </c>
      <c r="G173" s="150"/>
      <c r="H173" s="150"/>
      <c r="I173" s="150"/>
    </row>
  </sheetData>
  <mergeCells count="20">
    <mergeCell ref="D1:I1"/>
    <mergeCell ref="D2:I2"/>
    <mergeCell ref="D3:I3"/>
    <mergeCell ref="D4:I4"/>
    <mergeCell ref="E5:I5"/>
    <mergeCell ref="G14:I14"/>
    <mergeCell ref="F173:I173"/>
    <mergeCell ref="A14:A15"/>
    <mergeCell ref="A12:I12"/>
    <mergeCell ref="B14:B15"/>
    <mergeCell ref="C14:C15"/>
    <mergeCell ref="D14:D15"/>
    <mergeCell ref="E14:E15"/>
    <mergeCell ref="F14:F15"/>
    <mergeCell ref="D6:I6"/>
    <mergeCell ref="D7:I7"/>
    <mergeCell ref="D8:I8"/>
    <mergeCell ref="D9:I9"/>
    <mergeCell ref="D11:I11"/>
    <mergeCell ref="E10:I10"/>
  </mergeCells>
  <pageMargins left="0.78740157480314965" right="0.78740157480314965" top="1.1811023622047245" bottom="0.3937007874015748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Normal="100" zoomScaleSheetLayoutView="100" workbookViewId="0">
      <selection activeCell="C5" sqref="C5:E5"/>
    </sheetView>
  </sheetViews>
  <sheetFormatPr defaultRowHeight="15.75" x14ac:dyDescent="0.25"/>
  <cols>
    <col min="1" max="1" width="11.25" customWidth="1"/>
    <col min="2" max="2" width="36.625" customWidth="1"/>
    <col min="3" max="5" width="11.75" customWidth="1"/>
  </cols>
  <sheetData>
    <row r="1" spans="1:5" ht="18.75" x14ac:dyDescent="0.3">
      <c r="B1" s="97"/>
      <c r="C1" s="167" t="s">
        <v>228</v>
      </c>
      <c r="D1" s="167"/>
      <c r="E1" s="167"/>
    </row>
    <row r="2" spans="1:5" ht="18.75" x14ac:dyDescent="0.3">
      <c r="B2" s="97"/>
      <c r="C2" s="167" t="s">
        <v>0</v>
      </c>
      <c r="D2" s="167"/>
      <c r="E2" s="167"/>
    </row>
    <row r="3" spans="1:5" ht="18.75" x14ac:dyDescent="0.3">
      <c r="B3" s="97"/>
      <c r="C3" s="167" t="s">
        <v>1</v>
      </c>
      <c r="D3" s="167"/>
      <c r="E3" s="167"/>
    </row>
    <row r="4" spans="1:5" ht="18.75" x14ac:dyDescent="0.3">
      <c r="B4" s="97"/>
      <c r="C4" s="167" t="s">
        <v>2</v>
      </c>
      <c r="D4" s="167"/>
      <c r="E4" s="167"/>
    </row>
    <row r="5" spans="1:5" ht="18.75" x14ac:dyDescent="0.3">
      <c r="B5" s="97"/>
      <c r="C5" s="167" t="s">
        <v>301</v>
      </c>
      <c r="D5" s="167"/>
      <c r="E5" s="167"/>
    </row>
    <row r="6" spans="1:5" ht="18.75" x14ac:dyDescent="0.3">
      <c r="B6" s="97"/>
      <c r="C6" s="167" t="s">
        <v>293</v>
      </c>
      <c r="D6" s="167"/>
      <c r="E6" s="167"/>
    </row>
    <row r="7" spans="1:5" ht="18.75" x14ac:dyDescent="0.3">
      <c r="B7" s="97"/>
      <c r="C7" s="167" t="s">
        <v>0</v>
      </c>
      <c r="D7" s="167"/>
      <c r="E7" s="167"/>
    </row>
    <row r="8" spans="1:5" ht="18.75" x14ac:dyDescent="0.3">
      <c r="B8" s="97"/>
      <c r="C8" s="167" t="s">
        <v>1</v>
      </c>
      <c r="D8" s="167"/>
      <c r="E8" s="167"/>
    </row>
    <row r="9" spans="1:5" ht="18.75" x14ac:dyDescent="0.3">
      <c r="B9" s="97"/>
      <c r="C9" s="167" t="s">
        <v>2</v>
      </c>
      <c r="D9" s="167"/>
      <c r="E9" s="167"/>
    </row>
    <row r="10" spans="1:5" ht="18.75" x14ac:dyDescent="0.3">
      <c r="B10" s="97"/>
      <c r="C10" s="167" t="s">
        <v>284</v>
      </c>
      <c r="D10" s="167"/>
      <c r="E10" s="167"/>
    </row>
    <row r="11" spans="1:5" ht="18.75" x14ac:dyDescent="0.3">
      <c r="B11" s="97"/>
      <c r="C11" s="97"/>
      <c r="D11" s="97"/>
      <c r="E11" s="97"/>
    </row>
    <row r="12" spans="1:5" ht="81.75" customHeight="1" x14ac:dyDescent="0.3">
      <c r="A12" s="146" t="s">
        <v>283</v>
      </c>
      <c r="B12" s="146"/>
      <c r="C12" s="146"/>
      <c r="D12" s="146"/>
      <c r="E12" s="146"/>
    </row>
    <row r="14" spans="1:5" x14ac:dyDescent="0.25">
      <c r="A14" s="153" t="s">
        <v>9</v>
      </c>
      <c r="B14" s="178"/>
      <c r="C14" s="157" t="s">
        <v>229</v>
      </c>
      <c r="D14" s="158"/>
      <c r="E14" s="159"/>
    </row>
    <row r="15" spans="1:5" x14ac:dyDescent="0.25">
      <c r="A15" s="179"/>
      <c r="B15" s="180"/>
      <c r="C15" s="114" t="s">
        <v>200</v>
      </c>
      <c r="D15" s="114" t="s">
        <v>249</v>
      </c>
      <c r="E15" s="114" t="s">
        <v>252</v>
      </c>
    </row>
    <row r="16" spans="1:5" x14ac:dyDescent="0.25">
      <c r="A16" s="181">
        <v>3</v>
      </c>
      <c r="B16" s="182"/>
      <c r="C16" s="91">
        <v>4</v>
      </c>
      <c r="D16" s="91">
        <v>4</v>
      </c>
      <c r="E16" s="91">
        <v>4</v>
      </c>
    </row>
    <row r="17" spans="1:5" s="116" customFormat="1" ht="29.45" customHeight="1" x14ac:dyDescent="0.25">
      <c r="A17" s="187" t="s">
        <v>230</v>
      </c>
      <c r="B17" s="188"/>
      <c r="C17" s="115">
        <f>C21</f>
        <v>8577.7999999999993</v>
      </c>
      <c r="D17" s="115">
        <v>0</v>
      </c>
      <c r="E17" s="115">
        <v>0</v>
      </c>
    </row>
    <row r="18" spans="1:5" s="116" customFormat="1" x14ac:dyDescent="0.25">
      <c r="A18" s="183" t="s">
        <v>231</v>
      </c>
      <c r="B18" s="184"/>
      <c r="C18" s="115"/>
      <c r="D18" s="115"/>
      <c r="E18" s="115"/>
    </row>
    <row r="19" spans="1:5" ht="95.25" customHeight="1" x14ac:dyDescent="0.25">
      <c r="A19" s="185" t="s">
        <v>281</v>
      </c>
      <c r="B19" s="186"/>
      <c r="C19" s="140" t="s">
        <v>282</v>
      </c>
      <c r="D19" s="140" t="s">
        <v>282</v>
      </c>
      <c r="E19" s="140" t="s">
        <v>282</v>
      </c>
    </row>
    <row r="20" spans="1:5" s="116" customFormat="1" ht="66.75" customHeight="1" x14ac:dyDescent="0.25">
      <c r="A20" s="183" t="s">
        <v>280</v>
      </c>
      <c r="B20" s="184"/>
      <c r="C20" s="139" t="s">
        <v>282</v>
      </c>
      <c r="D20" s="139" t="s">
        <v>282</v>
      </c>
      <c r="E20" s="139" t="s">
        <v>282</v>
      </c>
    </row>
    <row r="21" spans="1:5" ht="35.25" customHeight="1" x14ac:dyDescent="0.25">
      <c r="A21" s="185" t="s">
        <v>274</v>
      </c>
      <c r="B21" s="186"/>
      <c r="C21" s="83">
        <v>8577.7999999999993</v>
      </c>
      <c r="D21" s="83">
        <v>0</v>
      </c>
      <c r="E21" s="83">
        <v>0</v>
      </c>
    </row>
    <row r="22" spans="1:5" s="116" customFormat="1" ht="29.45" customHeight="1" x14ac:dyDescent="0.25">
      <c r="A22" s="183" t="s">
        <v>273</v>
      </c>
      <c r="B22" s="184"/>
      <c r="C22" s="139" t="s">
        <v>282</v>
      </c>
      <c r="D22" s="139" t="s">
        <v>282</v>
      </c>
      <c r="E22" s="139" t="s">
        <v>282</v>
      </c>
    </row>
    <row r="23" spans="1:5" s="116" customFormat="1" ht="18.75" customHeight="1" x14ac:dyDescent="0.25">
      <c r="A23" s="183" t="s">
        <v>231</v>
      </c>
      <c r="B23" s="184"/>
      <c r="C23" s="139"/>
      <c r="D23" s="139"/>
      <c r="E23" s="139"/>
    </row>
    <row r="24" spans="1:5" ht="96.75" customHeight="1" x14ac:dyDescent="0.25">
      <c r="A24" s="185" t="s">
        <v>275</v>
      </c>
      <c r="B24" s="186"/>
      <c r="C24" s="140" t="s">
        <v>282</v>
      </c>
      <c r="D24" s="140" t="s">
        <v>282</v>
      </c>
      <c r="E24" s="140" t="s">
        <v>282</v>
      </c>
    </row>
    <row r="25" spans="1:5" s="116" customFormat="1" ht="145.5" customHeight="1" x14ac:dyDescent="0.25">
      <c r="A25" s="183" t="s">
        <v>276</v>
      </c>
      <c r="B25" s="184"/>
      <c r="C25" s="139" t="s">
        <v>282</v>
      </c>
      <c r="D25" s="139" t="str">
        <f>D27</f>
        <v>-</v>
      </c>
      <c r="E25" s="139" t="str">
        <f>E27</f>
        <v>-</v>
      </c>
    </row>
    <row r="26" spans="1:5" s="116" customFormat="1" ht="156.75" customHeight="1" x14ac:dyDescent="0.25">
      <c r="A26" s="183" t="s">
        <v>277</v>
      </c>
      <c r="B26" s="184"/>
      <c r="C26" s="139" t="s">
        <v>282</v>
      </c>
      <c r="D26" s="139" t="s">
        <v>282</v>
      </c>
      <c r="E26" s="139" t="s">
        <v>282</v>
      </c>
    </row>
    <row r="27" spans="1:5" ht="130.5" customHeight="1" x14ac:dyDescent="0.25">
      <c r="A27" s="185" t="s">
        <v>278</v>
      </c>
      <c r="B27" s="186"/>
      <c r="C27" s="83" t="s">
        <v>282</v>
      </c>
      <c r="D27" s="83" t="s">
        <v>282</v>
      </c>
      <c r="E27" s="83" t="s">
        <v>282</v>
      </c>
    </row>
    <row r="28" spans="1:5" ht="111.75" customHeight="1" x14ac:dyDescent="0.25">
      <c r="A28" s="185" t="s">
        <v>279</v>
      </c>
      <c r="B28" s="186"/>
      <c r="C28" s="83" t="s">
        <v>282</v>
      </c>
      <c r="D28" s="83" t="s">
        <v>282</v>
      </c>
      <c r="E28" s="83" t="s">
        <v>282</v>
      </c>
    </row>
    <row r="29" spans="1:5" x14ac:dyDescent="0.25">
      <c r="A29" s="93"/>
      <c r="B29" s="177"/>
      <c r="C29" s="177"/>
      <c r="D29" s="177"/>
      <c r="E29" s="16"/>
    </row>
    <row r="30" spans="1:5" ht="73.5" customHeight="1" x14ac:dyDescent="0.3">
      <c r="A30" s="151" t="s">
        <v>254</v>
      </c>
      <c r="B30" s="151"/>
      <c r="C30" s="117"/>
      <c r="E30" s="131" t="s">
        <v>288</v>
      </c>
    </row>
  </sheetData>
  <mergeCells count="28">
    <mergeCell ref="C1:E1"/>
    <mergeCell ref="C2:E2"/>
    <mergeCell ref="C3:E3"/>
    <mergeCell ref="C4:E4"/>
    <mergeCell ref="C5:E5"/>
    <mergeCell ref="C7:E7"/>
    <mergeCell ref="A26:B26"/>
    <mergeCell ref="A25:B25"/>
    <mergeCell ref="A27:B27"/>
    <mergeCell ref="C10:E10"/>
    <mergeCell ref="C9:E9"/>
    <mergeCell ref="C8:E8"/>
    <mergeCell ref="B29:D29"/>
    <mergeCell ref="C6:E6"/>
    <mergeCell ref="A30:B30"/>
    <mergeCell ref="A12:E12"/>
    <mergeCell ref="A14:B15"/>
    <mergeCell ref="C14:E14"/>
    <mergeCell ref="A16:B16"/>
    <mergeCell ref="A22:B22"/>
    <mergeCell ref="A23:B23"/>
    <mergeCell ref="A28:B28"/>
    <mergeCell ref="A17:B17"/>
    <mergeCell ref="A18:B18"/>
    <mergeCell ref="A19:B19"/>
    <mergeCell ref="A20:B20"/>
    <mergeCell ref="A21:B21"/>
    <mergeCell ref="A24:B24"/>
  </mergeCells>
  <pageMargins left="1.1811023622047245" right="0.39370078740157483" top="0.78740157480314965" bottom="0.78740157480314965" header="0" footer="0"/>
  <pageSetup paperSize="9" scale="72" orientation="portrait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Прил 1</vt:lpstr>
      <vt:lpstr>Прил 2</vt:lpstr>
      <vt:lpstr>Прил 3</vt:lpstr>
      <vt:lpstr>Прил 4</vt:lpstr>
      <vt:lpstr>Прил 5</vt:lpstr>
      <vt:lpstr>Прил 6</vt:lpstr>
      <vt:lpstr>'Прил 1'!Заголовки_для_печати</vt:lpstr>
      <vt:lpstr>'Прил 2'!Заголовки_для_печати</vt:lpstr>
      <vt:lpstr>'Прил 3'!Заголовки_для_печати</vt:lpstr>
      <vt:lpstr>'Прил 4'!Заголовки_для_печати</vt:lpstr>
      <vt:lpstr>'Прил 5'!Заголовки_для_печати</vt:lpstr>
      <vt:lpstr>'Прил 1'!Область_печати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'Прил 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Таня</cp:lastModifiedBy>
  <cp:lastPrinted>2024-02-01T12:15:39Z</cp:lastPrinted>
  <dcterms:created xsi:type="dcterms:W3CDTF">2020-11-05T05:33:34Z</dcterms:created>
  <dcterms:modified xsi:type="dcterms:W3CDTF">2024-02-05T07:38:29Z</dcterms:modified>
</cp:coreProperties>
</file>